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Inputs" sheetId="2" state="visible" r:id="rId2"/>
    <sheet xmlns:r="http://schemas.openxmlformats.org/officeDocument/2006/relationships" name="Valuation" sheetId="3" state="visible" r:id="rId3"/>
    <sheet xmlns:r="http://schemas.openxmlformats.org/officeDocument/2006/relationships" name="Sensitivity" sheetId="4" state="visible" r:id="rId4"/>
    <sheet xmlns:r="http://schemas.openxmlformats.org/officeDocument/2006/relationships" name="Cheat Sheet" sheetId="5" state="visible" r:id="rId5"/>
  </sheets>
  <definedNames/>
  <calcPr calcId="124519" fullCalcOnLoad="1"/>
</workbook>
</file>

<file path=xl/styles.xml><?xml version="1.0" encoding="utf-8"?>
<styleSheet xmlns="http://schemas.openxmlformats.org/spreadsheetml/2006/main">
  <numFmts count="5">
    <numFmt numFmtId="164" formatCode="\$#,##0.00;&quot;($&quot;#,##0.00\);\-"/>
    <numFmt numFmtId="165" formatCode="#,##0.0"/>
    <numFmt numFmtId="166" formatCode="\$#,##0;&quot;($&quot;#,##0\);\-"/>
    <numFmt numFmtId="167" formatCode="0.0%"/>
    <numFmt numFmtId="168" formatCode="0.00&quot;x&quot;"/>
  </numFmts>
  <fonts count="9">
    <font>
      <name val="Calibri"/>
      <family val="2"/>
      <color theme="1"/>
      <sz val="11"/>
      <scheme val="minor"/>
    </font>
    <font>
      <name val="Arial"/>
      <b val="1"/>
      <color rgb="FF1F3A5F"/>
      <sz val="16"/>
    </font>
    <font>
      <name val="Arial"/>
      <color rgb="FF5A6472"/>
      <sz val="9"/>
    </font>
    <font>
      <name val="Arial"/>
      <b val="1"/>
      <color rgb="FF1A1A1A"/>
      <sz val="10"/>
    </font>
    <font>
      <name val="Arial"/>
      <color rgb="FF1A1A1A"/>
      <sz val="10"/>
    </font>
    <font>
      <name val="Arial"/>
      <b val="1"/>
      <color rgb="FF1F3A5F"/>
      <sz val="11"/>
    </font>
    <font>
      <name val="Arial"/>
      <color rgb="FF0000FF"/>
      <sz val="10"/>
    </font>
    <font>
      <name val="Arial"/>
      <color rgb="FF1F6F4A"/>
      <sz val="10"/>
    </font>
    <font>
      <name val="Arial"/>
      <i val="1"/>
      <color rgb="FF5A6472"/>
      <sz val="9"/>
    </font>
  </fonts>
  <fills count="4">
    <fill>
      <patternFill/>
    </fill>
    <fill>
      <patternFill patternType="gray125"/>
    </fill>
    <fill>
      <patternFill patternType="solid">
        <fgColor rgb="FFDCE4EE"/>
      </patternFill>
    </fill>
    <fill>
      <patternFill patternType="solid">
        <fgColor rgb="FFFFF6D5"/>
      </patternFill>
    </fill>
  </fills>
  <borders count="1">
    <border>
      <left/>
      <right/>
      <top/>
      <bottom/>
      <diagonal/>
    </border>
  </borders>
  <cellStyleXfs count="1">
    <xf numFmtId="0" fontId="0" fillId="0" borderId="0"/>
  </cellStyleXfs>
  <cellXfs count="30">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applyAlignment="1" pivotButton="0" quotePrefix="0" xfId="0">
      <alignment vertical="top" wrapText="1"/>
    </xf>
    <xf numFmtId="0" fontId="5" fillId="0" borderId="0" pivotButton="0" quotePrefix="0" xfId="0"/>
    <xf numFmtId="0" fontId="2" fillId="0" borderId="0" applyAlignment="1" pivotButton="0" quotePrefix="0" xfId="0">
      <alignment vertical="top" wrapText="1"/>
    </xf>
    <xf numFmtId="0" fontId="3" fillId="2" borderId="0" pivotButton="0" quotePrefix="0" xfId="0"/>
    <xf numFmtId="0" fontId="0" fillId="2" borderId="0" pivotButton="0" quotePrefix="0" xfId="0"/>
    <xf numFmtId="0" fontId="4" fillId="0" borderId="0" pivotButton="0" quotePrefix="0" xfId="0"/>
    <xf numFmtId="0" fontId="6" fillId="3" borderId="0" pivotButton="0" quotePrefix="0" xfId="0"/>
    <xf numFmtId="164" fontId="6" fillId="3" borderId="0" pivotButton="0" quotePrefix="0" xfId="0"/>
    <xf numFmtId="165" fontId="6" fillId="3" borderId="0" pivotButton="0" quotePrefix="0" xfId="0"/>
    <xf numFmtId="166" fontId="6" fillId="3" borderId="0" pivotButton="0" quotePrefix="0" xfId="0"/>
    <xf numFmtId="167" fontId="6" fillId="3" borderId="0" pivotButton="0" quotePrefix="0" xfId="0"/>
    <xf numFmtId="166" fontId="7" fillId="0" borderId="0" pivotButton="0" quotePrefix="0" xfId="0"/>
    <xf numFmtId="164" fontId="7" fillId="0" borderId="0" pivotButton="0" quotePrefix="0" xfId="0"/>
    <xf numFmtId="168" fontId="7" fillId="0" borderId="0" pivotButton="0" quotePrefix="0" xfId="0"/>
    <xf numFmtId="10" fontId="7" fillId="0" borderId="0" pivotButton="0" quotePrefix="0" xfId="0"/>
    <xf numFmtId="168" fontId="5" fillId="0" borderId="0" pivotButton="0" quotePrefix="0" xfId="0"/>
    <xf numFmtId="164" fontId="5" fillId="0" borderId="0" pivotButton="0" quotePrefix="0" xfId="0"/>
    <xf numFmtId="167" fontId="5" fillId="0" borderId="0" pivotButton="0" quotePrefix="0" xfId="0"/>
    <xf numFmtId="10" fontId="5" fillId="0" borderId="0" pivotButton="0" quotePrefix="0" xfId="0"/>
    <xf numFmtId="0" fontId="7" fillId="0" borderId="0" pivotButton="0" quotePrefix="0" xfId="0"/>
    <xf numFmtId="0" fontId="8" fillId="0" borderId="0" pivotButton="0" quotePrefix="0" xfId="0"/>
    <xf numFmtId="9" fontId="3" fillId="2" borderId="0" applyAlignment="1" pivotButton="0" quotePrefix="0" xfId="0">
      <alignment horizontal="center" vertical="top"/>
    </xf>
    <xf numFmtId="9" fontId="3" fillId="2" borderId="0" pivotButton="0" quotePrefix="0" xfId="0"/>
    <xf numFmtId="168" fontId="7" fillId="0" borderId="0" applyAlignment="1" pivotButton="0" quotePrefix="0" xfId="0">
      <alignment horizontal="center" vertical="top"/>
    </xf>
    <xf numFmtId="164" fontId="7" fillId="0" borderId="0" applyAlignment="1" pivotButton="0" quotePrefix="0" xfId="0">
      <alignment horizontal="center" vertical="top"/>
    </xf>
    <xf numFmtId="0" fontId="4"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B2:C19"/>
  <sheetViews>
    <sheetView showGridLines="0" workbookViewId="0">
      <selection activeCell="A1" sqref="A1"/>
    </sheetView>
  </sheetViews>
  <sheetFormatPr baseColWidth="8" defaultRowHeight="15"/>
  <cols>
    <col width="3" customWidth="1" min="1" max="1"/>
    <col width="26" customWidth="1" min="2" max="2"/>
    <col width="88" customWidth="1" min="3" max="3"/>
  </cols>
  <sheetData>
    <row r="2">
      <c r="B2" s="1" t="inlineStr">
        <is>
          <t>2 Comma Investor</t>
        </is>
      </c>
    </row>
    <row r="3">
      <c r="B3" s="2" t="inlineStr">
        <is>
          <t>twocommainvestor.com  |  Bank Valuation Worksheet  |  v1.0  |  Released October 7, 2026</t>
        </is>
      </c>
    </row>
    <row r="5" ht="62" customHeight="1">
      <c r="B5" s="3" t="inlineStr">
        <is>
          <t>What this is</t>
        </is>
      </c>
      <c r="C5" s="4" t="inlineStr">
        <is>
          <t>Banks do not value on a discounted cash flow. The cash flows are the balance sheet, reinvestment is set by a regulator rather than by management, and free cash flow has no clean meaning for a business whose product is holding assets. What does work is one line of arithmetic: the multiple of tangible book a lender deserves is the spread between what its equity earns and what that equity costs.</t>
        </is>
      </c>
    </row>
    <row r="7">
      <c r="B7" s="3" t="inlineStr">
        <is>
          <t>The one formula</t>
        </is>
      </c>
      <c r="C7" s="5" t="inlineStr">
        <is>
          <t>justified price to tangible book  =  (ROTCE - g) / (COE - g)</t>
        </is>
      </c>
    </row>
    <row r="8" ht="62" customHeight="1">
      <c r="C8" s="4" t="inlineStr">
        <is>
          <t>ROTCE is return on tangible common equity, g is the long-run growth rate of that equity, and COE is your cost of equity. Read it once and the whole thing is obvious: if a bank earns exactly its cost of equity, the numerator and denominator are identical and the fair multiple is one times tangible book, whatever it grows at. Growth is worth nothing unless the return exceeds the cost. Everything above one times book is the spread, capitalized by how long it lasts.</t>
        </is>
      </c>
    </row>
    <row r="10" ht="62" customHeight="1">
      <c r="B10" s="3" t="inlineStr">
        <is>
          <t>How to use it</t>
        </is>
      </c>
      <c r="C10" s="4" t="inlineStr">
        <is>
          <t>Fill in the yellow cells on Inputs. Two example companies are already there, at the prices used in the published reports. Valuation gives you the fair multiple and a per-share value, and it also runs the calculation backwards: the return on tangible equity this bank would have to earn forever to justify the price you can actually see. That second number is usually the more useful one, because it is a claim you can check against what the bank has actually earned.</t>
        </is>
      </c>
    </row>
    <row r="12" ht="62" customHeight="1">
      <c r="B12" s="3" t="inlineStr">
        <is>
          <t>The warning</t>
        </is>
      </c>
      <c r="C12" s="4" t="inlineStr">
        <is>
          <t>The denominator is a difference between two similar numbers, so the formula is violently sensitive near the bottom. A lender earning nine percent against a cost of equity of eight and a half has a fair value that moves by half on a quarter-point change in either. The Sensitivity tab exists to show you that, and if your answer sits in the red zone the honest conclusion is that you cannot value this bank, not that it is worth what the formula printed.</t>
        </is>
      </c>
    </row>
    <row r="14" ht="50" customHeight="1">
      <c r="B14" s="3" t="inlineStr">
        <is>
          <t>What it is not</t>
        </is>
      </c>
      <c r="C14" s="4" t="inlineStr">
        <is>
          <t>A credit model. This values a lender on its returns and says nothing about whether its loan book is any good. A bank that earns twenty percent on tangible equity for three years and then writes off a fifth of its book was never worth the multiple this sheet prints. Read the charge-offs and the reserve build first; use this second.</t>
        </is>
      </c>
    </row>
    <row r="16" ht="30" customHeight="1">
      <c r="B16" s="3" t="inlineStr">
        <is>
          <t>Color key</t>
        </is>
      </c>
      <c r="C16" s="6" t="inlineStr">
        <is>
          <t>Blue on yellow is yours to change. Green is calculated: do not type over it. Black is a label.</t>
        </is>
      </c>
    </row>
    <row r="18">
      <c r="B18" s="3" t="inlineStr">
        <is>
          <t>Field guide</t>
        </is>
      </c>
      <c r="C18" s="2" t="inlineStr">
        <is>
          <t>twocommainvestor.com/learn/banks-and-lenders/  defines every term on this sheet.</t>
        </is>
      </c>
    </row>
    <row r="19" ht="30" customHeight="1">
      <c r="B19" s="3" t="inlineStr">
        <is>
          <t>Not advice</t>
        </is>
      </c>
      <c r="C19" s="6" t="inlineStr">
        <is>
          <t>Education, not investment advice. 2 Comma Investor is not a registered investment adviser or broker-dealer. Figures you enter are your own; nothing here is a recommendation.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B2:E27"/>
  <sheetViews>
    <sheetView showGridLines="0" workbookViewId="0">
      <selection activeCell="A1" sqref="A1"/>
    </sheetView>
  </sheetViews>
  <sheetFormatPr baseColWidth="8" defaultRowHeight="15"/>
  <cols>
    <col width="3" customWidth="1" min="1" max="1"/>
    <col width="40" customWidth="1" min="2" max="2"/>
    <col width="16" customWidth="1" min="3" max="3"/>
    <col width="16" customWidth="1" min="4" max="4"/>
    <col width="52" customWidth="1" min="5" max="5"/>
  </cols>
  <sheetData>
    <row r="2">
      <c r="B2" s="1" t="inlineStr">
        <is>
          <t>Inputs</t>
        </is>
      </c>
    </row>
    <row r="3">
      <c r="B3" s="2" t="inlineStr">
        <is>
          <t>Two columns so you can hold a comparison. Column C drives Valuation.</t>
        </is>
      </c>
    </row>
    <row r="5">
      <c r="C5" s="3" t="inlineStr">
        <is>
          <t>Bank A</t>
        </is>
      </c>
      <c r="D5" s="3" t="inlineStr">
        <is>
          <t>Bank B</t>
        </is>
      </c>
    </row>
    <row r="6">
      <c r="B6" s="7" t="inlineStr">
        <is>
          <t>Identification</t>
        </is>
      </c>
      <c r="C6" s="8" t="n"/>
      <c r="D6" s="8" t="n"/>
      <c r="E6" s="8" t="n"/>
    </row>
    <row r="7">
      <c r="B7" s="9" t="inlineStr">
        <is>
          <t>Name</t>
        </is>
      </c>
      <c r="C7" s="10" t="inlineStr">
        <is>
          <t>JPMorgan</t>
        </is>
      </c>
      <c r="D7" s="10" t="inlineStr">
        <is>
          <t>SoFi</t>
        </is>
      </c>
      <c r="E7" s="2" t="inlineStr">
        <is>
          <t>Labels only. Nothing downstream reads these.</t>
        </is>
      </c>
    </row>
    <row r="9">
      <c r="B9" s="7" t="inlineStr">
        <is>
          <t>The balance sheet</t>
        </is>
      </c>
      <c r="C9" s="8" t="n"/>
      <c r="D9" s="8" t="n"/>
      <c r="E9" s="8" t="n"/>
    </row>
    <row r="10" ht="26" customHeight="1">
      <c r="B10" s="9" t="inlineStr">
        <is>
          <t>Share price</t>
        </is>
      </c>
      <c r="C10" s="11" t="n">
        <v>353.56</v>
      </c>
      <c r="D10" s="11" t="n">
        <v>16.73</v>
      </c>
      <c r="E10" s="6" t="inlineStr">
        <is>
          <t>The price you are testing. Use a close you have verified.</t>
        </is>
      </c>
    </row>
    <row r="11" ht="26" customHeight="1">
      <c r="B11" s="9" t="inlineStr">
        <is>
          <t>Shares outstanding (millions)</t>
        </is>
      </c>
      <c r="C11" s="12" t="n">
        <v>2660</v>
      </c>
      <c r="D11" s="12" t="n">
        <v>1291.6</v>
      </c>
      <c r="E11" s="6" t="inlineStr">
        <is>
          <t>Diluted, from the cover of the latest filing.</t>
        </is>
      </c>
    </row>
    <row r="12" ht="26" customHeight="1">
      <c r="B12" s="9" t="inlineStr">
        <is>
          <t>Total common equity ($m)</t>
        </is>
      </c>
      <c r="C12" s="13" t="n">
        <v>353806.6</v>
      </c>
      <c r="D12" s="13" t="n">
        <v>11100</v>
      </c>
      <c r="E12" s="6" t="inlineStr">
        <is>
          <t>Common equity only. Exclude preferred stock and minority interests.</t>
        </is>
      </c>
    </row>
    <row r="13" ht="26" customHeight="1">
      <c r="B13" s="9" t="inlineStr">
        <is>
          <t>Goodwill and intangibles ($m)</t>
        </is>
      </c>
      <c r="C13" s="13" t="n">
        <v>52295.6</v>
      </c>
      <c r="D13" s="13" t="n">
        <v>1600</v>
      </c>
      <c r="E13" s="6" t="inlineStr">
        <is>
          <t>The accounting residue of past acquisitions. It would not absorb a loss, which is why it comes out.</t>
        </is>
      </c>
    </row>
    <row r="15">
      <c r="B15" s="7" t="inlineStr">
        <is>
          <t>Returns and the hurdle</t>
        </is>
      </c>
      <c r="C15" s="8" t="n"/>
      <c r="D15" s="8" t="n"/>
      <c r="E15" s="8" t="n"/>
    </row>
    <row r="16" ht="44" customHeight="1">
      <c r="B16" s="9" t="inlineStr">
        <is>
          <t>ROTCE, sustainable (%)</t>
        </is>
      </c>
      <c r="C16" s="14" t="n">
        <v>0.23</v>
      </c>
      <c r="D16" s="14" t="n">
        <v>0.086842</v>
      </c>
      <c r="E16" s="6" t="inlineStr">
        <is>
          <t>Not last quarter. What this bank earns on tangible equity through a full credit cycle, after one-time items. For Bank A we use the figure excluding significant items; for Bank B, the guided run rate.</t>
        </is>
      </c>
    </row>
    <row r="17" ht="44" customHeight="1">
      <c r="B17" s="9" t="inlineStr">
        <is>
          <t>Cost of equity (%)</t>
        </is>
      </c>
      <c r="C17" s="14" t="n">
        <v>0.1</v>
      </c>
      <c r="D17" s="14" t="n">
        <v>0.11</v>
      </c>
      <c r="E17" s="6" t="inlineStr">
        <is>
          <t>What you require for owning bank equity. Nine to twelve percent is the usual range. A low beta is not a reason to go below it: beta measures how the share price behaved, not what can go wrong with a lender.</t>
        </is>
      </c>
    </row>
    <row r="18" ht="44" customHeight="1">
      <c r="B18" s="9" t="inlineStr">
        <is>
          <t>Long-run growth, g (%)</t>
        </is>
      </c>
      <c r="C18" s="14" t="n">
        <v>0.04</v>
      </c>
      <c r="D18" s="14" t="n">
        <v>0.06</v>
      </c>
      <c r="E18" s="6" t="inlineStr">
        <is>
          <t>Growth in tangible book per share, forever. It cannot exceed nominal GDP for long and it must be below the cost of equity or the formula is meaningless.</t>
        </is>
      </c>
    </row>
    <row r="20">
      <c r="B20" s="7" t="inlineStr">
        <is>
          <t>Optional: a one-year forward tangible book</t>
        </is>
      </c>
      <c r="C20" s="8" t="n"/>
      <c r="D20" s="8" t="n"/>
      <c r="E20" s="8" t="n"/>
    </row>
    <row r="21" ht="30" customHeight="1">
      <c r="B21" s="9" t="inlineStr">
        <is>
          <t>Retained earnings per share, next year</t>
        </is>
      </c>
      <c r="C21" s="11" t="n">
        <v>7.14</v>
      </c>
      <c r="D21" s="11" t="n">
        <v>0</v>
      </c>
      <c r="E21" s="6" t="inlineStr">
        <is>
          <t>Tangible book grows by what the bank earns and keeps. Leave at zero to value off today's book.</t>
        </is>
      </c>
    </row>
    <row r="24">
      <c r="B24" s="3" t="inlineStr">
        <is>
          <t>Where these came from</t>
        </is>
      </c>
    </row>
    <row r="25" ht="16" customHeight="1">
      <c r="B25" s="6" t="inlineStr">
        <is>
          <t>Bank A is JPMorgan at the close used in the report of September 10, 2026. Bank B is SoFi at the close used in the report of September 17, 2026. Both sets of figures are read from the model files behind those reports rather than retyped. Replace them with your own.</t>
        </is>
      </c>
    </row>
    <row r="26"/>
    <row r="27"/>
  </sheetData>
  <mergeCells count="1">
    <mergeCell ref="B25:E27"/>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B2:E31"/>
  <sheetViews>
    <sheetView showGridLines="0" workbookViewId="0">
      <selection activeCell="A1" sqref="A1"/>
    </sheetView>
  </sheetViews>
  <sheetFormatPr baseColWidth="8" defaultRowHeight="15"/>
  <cols>
    <col width="3" customWidth="1" min="1" max="1"/>
    <col width="42" customWidth="1" min="2" max="2"/>
    <col width="16" customWidth="1" min="3" max="3"/>
    <col width="16" customWidth="1" min="4" max="4"/>
    <col width="54" customWidth="1" min="5" max="5"/>
  </cols>
  <sheetData>
    <row r="2">
      <c r="B2" s="1" t="inlineStr">
        <is>
          <t>Valuation</t>
        </is>
      </c>
    </row>
    <row r="3">
      <c r="B3" s="2" t="inlineStr">
        <is>
          <t>Everything here is calculated. Change the yellow cells on Inputs.</t>
        </is>
      </c>
    </row>
    <row r="5">
      <c r="C5" s="3" t="inlineStr">
        <is>
          <t>Bank A</t>
        </is>
      </c>
      <c r="D5" s="3" t="inlineStr">
        <is>
          <t>Bank B</t>
        </is>
      </c>
    </row>
    <row r="6">
      <c r="B6" s="7" t="inlineStr">
        <is>
          <t>Tangible book</t>
        </is>
      </c>
      <c r="C6" s="8" t="n"/>
      <c r="D6" s="8" t="n"/>
      <c r="E6" s="8" t="n"/>
    </row>
    <row r="7" ht="20" customHeight="1">
      <c r="B7" s="9" t="inlineStr">
        <is>
          <t>Tangible common equity ($m)</t>
        </is>
      </c>
      <c r="C7" s="15">
        <f>Inputs!C12-Inputs!C13</f>
        <v/>
      </c>
      <c r="D7" s="15">
        <f>Inputs!D12-Inputs!D13</f>
        <v/>
      </c>
      <c r="E7" s="6" t="inlineStr">
        <is>
          <t>Common equity less goodwill and intangibles.</t>
        </is>
      </c>
    </row>
    <row r="8" ht="30" customHeight="1">
      <c r="B8" s="9" t="inlineStr">
        <is>
          <t>Tangible book value per share</t>
        </is>
      </c>
      <c r="C8" s="16">
        <f>C7/Inputs!C11</f>
        <v/>
      </c>
      <c r="D8" s="16">
        <f>D7/Inputs!D11</f>
        <v/>
      </c>
      <c r="E8" s="6" t="inlineStr">
        <is>
          <t>The denominator that pairs with ROTCE. Using total book here instead is the most common error in bank valuation.</t>
        </is>
      </c>
    </row>
    <row r="9" ht="20" customHeight="1">
      <c r="B9" s="9" t="inlineStr">
        <is>
          <t>Forward tangible book per share</t>
        </is>
      </c>
      <c r="C9" s="16">
        <f>C8+Inputs!C21</f>
        <v/>
      </c>
      <c r="D9" s="16">
        <f>D8+Inputs!D21</f>
        <v/>
      </c>
      <c r="E9" s="6" t="inlineStr">
        <is>
          <t>Today's tangible book plus one year of retained earnings, if you entered any.</t>
        </is>
      </c>
    </row>
    <row r="11">
      <c r="B11" s="7" t="inlineStr">
        <is>
          <t>What the market is paying</t>
        </is>
      </c>
      <c r="C11" s="8" t="n"/>
      <c r="D11" s="8" t="n"/>
      <c r="E11" s="8" t="n"/>
    </row>
    <row r="12" ht="18" customHeight="1">
      <c r="B12" s="9" t="inlineStr">
        <is>
          <t>Price to tangible book, actual</t>
        </is>
      </c>
      <c r="C12" s="17">
        <f>Inputs!C10/C8</f>
        <v/>
      </c>
      <c r="D12" s="17">
        <f>Inputs!D10/D8</f>
        <v/>
      </c>
      <c r="E12" s="6" t="inlineStr">
        <is>
          <t>What you would pay today.</t>
        </is>
      </c>
    </row>
    <row r="13" ht="20" customHeight="1">
      <c r="B13" s="9" t="inlineStr">
        <is>
          <t>Price to book, actual</t>
        </is>
      </c>
      <c r="C13" s="17">
        <f>Inputs!C10/(Inputs!C12/Inputs!C11)</f>
        <v/>
      </c>
      <c r="D13" s="17">
        <f>Inputs!D10/(Inputs!D12/Inputs!D11)</f>
        <v/>
      </c>
      <c r="E13" s="6" t="inlineStr">
        <is>
          <t>Shown only so you can see the gap. Ignore it instead of the line above.</t>
        </is>
      </c>
    </row>
    <row r="14">
      <c r="B14" s="9" t="inlineStr">
        <is>
          <t>Market capitalization ($m)</t>
        </is>
      </c>
      <c r="C14" s="15">
        <f>Inputs!C10*Inputs!C11</f>
        <v/>
      </c>
      <c r="D14" s="15">
        <f>Inputs!D10*Inputs!D11</f>
        <v/>
      </c>
    </row>
    <row r="16">
      <c r="B16" s="7" t="inlineStr">
        <is>
          <t>What it is worth</t>
        </is>
      </c>
      <c r="C16" s="8" t="n"/>
      <c r="D16" s="8" t="n"/>
      <c r="E16" s="8" t="n"/>
    </row>
    <row r="17" ht="28" customHeight="1">
      <c r="B17" s="9" t="inlineStr">
        <is>
          <t>Spread: ROTCE less cost of equity</t>
        </is>
      </c>
      <c r="C17" s="18">
        <f>Inputs!C16-Inputs!C17</f>
        <v/>
      </c>
      <c r="D17" s="18">
        <f>Inputs!D16-Inputs!D17</f>
        <v/>
      </c>
      <c r="E17" s="6" t="inlineStr">
        <is>
          <t>The entire source of value above one times book. Negative and the bank destroys value by existing.</t>
        </is>
      </c>
    </row>
    <row r="18" ht="36" customHeight="1">
      <c r="B18" s="9" t="inlineStr">
        <is>
          <t>Justified price to tangible book</t>
        </is>
      </c>
      <c r="C18" s="19">
        <f>IF(Inputs!C17&lt;=Inputs!C18,NA(),(Inputs!C16-Inputs!C18)/(Inputs!C17-Inputs!C18))</f>
        <v/>
      </c>
      <c r="D18" s="19">
        <f>IF(Inputs!D17&lt;=Inputs!D18,NA(),(Inputs!D16-Inputs!D18)/(Inputs!D17-Inputs!D18))</f>
        <v/>
      </c>
      <c r="E18" s="6" t="inlineStr">
        <is>
          <t>(ROTCE - g) / (COE - g). Returns an error if growth meets or exceeds the cost of equity, which is not a valuation, it is a divide by zero wearing a suit.</t>
        </is>
      </c>
    </row>
    <row r="19" ht="20" customHeight="1">
      <c r="B19" s="9" t="inlineStr">
        <is>
          <t>Fair value per share</t>
        </is>
      </c>
      <c r="C19" s="20">
        <f>C18*C9</f>
        <v/>
      </c>
      <c r="D19" s="20">
        <f>D18*D9</f>
        <v/>
      </c>
      <c r="E19" s="6" t="inlineStr">
        <is>
          <t>The justified multiple applied to forward tangible book.</t>
        </is>
      </c>
    </row>
    <row r="20" ht="28" customHeight="1">
      <c r="B20" s="9" t="inlineStr">
        <is>
          <t>Upside to fair value</t>
        </is>
      </c>
      <c r="C20" s="21">
        <f>C19/Inputs!C10-1</f>
        <v/>
      </c>
      <c r="D20" s="21">
        <f>D19/Inputs!D10-1</f>
        <v/>
      </c>
      <c r="E20" s="6" t="inlineStr">
        <is>
          <t>Positive means the formula says the shares are cheap on these assumptions. The assumptions are the argument, not the output.</t>
        </is>
      </c>
    </row>
    <row r="22">
      <c r="B22" s="7" t="inlineStr">
        <is>
          <t>The same thing, backwards</t>
        </is>
      </c>
      <c r="C22" s="8" t="n"/>
      <c r="D22" s="8" t="n"/>
      <c r="E22" s="8" t="n"/>
    </row>
    <row r="23" ht="30" customHeight="1">
      <c r="B23" s="6" t="inlineStr">
        <is>
          <t>Run the formula in reverse and it tells you what the price already assumes, which is a claim you can check against the filings rather than a forecast you have to defend.</t>
        </is>
      </c>
    </row>
    <row r="24" ht="30" customHeight="1">
      <c r="B24" s="9" t="inlineStr">
        <is>
          <t>ROTCE the price requires</t>
        </is>
      </c>
      <c r="C24" s="22">
        <f>Inputs!C18+(Inputs!C10/C9)*(Inputs!C17-Inputs!C18)</f>
        <v/>
      </c>
      <c r="D24" s="22">
        <f>Inputs!D18+(Inputs!D10/D9)*(Inputs!D17-Inputs!D18)</f>
        <v/>
      </c>
      <c r="E24" s="6" t="inlineStr">
        <is>
          <t>Solve the formula for ROTCE at the observed price. This is the return the bank must earn, forever, for today's price to be right.</t>
        </is>
      </c>
    </row>
    <row r="25" ht="26" customHeight="1">
      <c r="B25" s="9" t="inlineStr">
        <is>
          <t>Gap against your sustainable ROTCE</t>
        </is>
      </c>
      <c r="C25" s="22">
        <f>Inputs!C16-C24</f>
        <v/>
      </c>
      <c r="D25" s="22">
        <f>Inputs!D16-D24</f>
        <v/>
      </c>
      <c r="E25" s="6" t="inlineStr">
        <is>
          <t>Positive means the bank earns more than the price requires. That is the whole thesis in one cell.</t>
        </is>
      </c>
    </row>
    <row r="26" ht="36" customHeight="1">
      <c r="B26" s="9" t="inlineStr">
        <is>
          <t>Growth the price requires, at your ROTCE</t>
        </is>
      </c>
      <c r="C26" s="18">
        <f>IF((Inputs!C10/C9)=1,NA(),(Inputs!C16-(Inputs!C10/C9)*Inputs!C17)/(1-(Inputs!C10/C9)))</f>
        <v/>
      </c>
      <c r="D26" s="18">
        <f>IF((Inputs!D10/D9)=1,NA(),(Inputs!D16-(Inputs!D10/D9)*Inputs!D17)/(1-(Inputs!D10/D9)))</f>
        <v/>
      </c>
      <c r="E26" s="6" t="inlineStr">
        <is>
          <t>The other way to solve it: hold ROTCE at your estimate and ask what growth rate the price needs. Undefined when the shares trade at exactly forward tangible book, where any growth works.</t>
        </is>
      </c>
    </row>
    <row r="28">
      <c r="B28" s="7" t="inlineStr">
        <is>
          <t>Sanity checks</t>
        </is>
      </c>
      <c r="C28" s="8" t="n"/>
      <c r="D28" s="8" t="n"/>
      <c r="E28" s="8" t="n"/>
    </row>
    <row r="29">
      <c r="B29" s="9" t="inlineStr">
        <is>
          <t>Is g below COE?</t>
        </is>
      </c>
      <c r="C29" s="23">
        <f>IF(Inputs!C18&lt;Inputs!C17,"yes","NO - formula invalid")</f>
        <v/>
      </c>
      <c r="D29" s="23">
        <f>IF(Inputs!D18&lt;Inputs!D17,"yes","NO - formula invalid")</f>
        <v/>
      </c>
    </row>
    <row r="30" ht="28" customHeight="1">
      <c r="B30" s="9" t="inlineStr">
        <is>
          <t>Is the spread wide enough to trust?</t>
        </is>
      </c>
      <c r="C30" s="23">
        <f>IF((Inputs!C17-Inputs!C18)&lt;0.02,"NO - denominator under 2 points, see Sensitivity","yes")</f>
        <v/>
      </c>
      <c r="D30" s="23">
        <f>IF((Inputs!D17-Inputs!D18)&lt;0.02,"NO - denominator under 2 points, see Sensitivity","yes")</f>
        <v/>
      </c>
      <c r="E30" s="6" t="inlineStr">
        <is>
          <t>When the cost of equity and the growth rate are within two points of each other, the answer is noise.</t>
        </is>
      </c>
    </row>
    <row r="31" ht="28" customHeight="1">
      <c r="B31" s="9" t="inlineStr">
        <is>
          <t>Is the implied ROTCE plausible?</t>
        </is>
      </c>
      <c r="C31" s="23">
        <f>IF(C24&gt;0.25,"NO - over 25% forever is not a thing",IF(C24&lt;0,"NO - price implies value destruction","yes"))</f>
        <v/>
      </c>
      <c r="D31" s="23">
        <f>IF(D24&gt;0.25,"NO - over 25% forever is not a thing",IF(D24&lt;0,"NO - price implies value destruction","yes"))</f>
        <v/>
      </c>
      <c r="E31" s="6" t="inlineStr">
        <is>
          <t>A required return that no large bank has sustained is a sign the inputs are wrong, not that the stock is a short.</t>
        </is>
      </c>
    </row>
  </sheetData>
  <mergeCells count="1">
    <mergeCell ref="B23:E23"/>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B2:H36"/>
  <sheetViews>
    <sheetView showGridLines="0" workbookViewId="0">
      <selection activeCell="A1" sqref="A1"/>
    </sheetView>
  </sheetViews>
  <sheetFormatPr baseColWidth="8" defaultRowHeight="15"/>
  <cols>
    <col width="3" customWidth="1" min="1" max="1"/>
    <col width="30" customWidth="1" min="2" max="2"/>
    <col width="12" customWidth="1" min="3" max="3"/>
    <col width="12" customWidth="1" min="4" max="4"/>
    <col width="12" customWidth="1" min="5" max="5"/>
    <col width="12" customWidth="1" min="6" max="6"/>
    <col width="12" customWidth="1" min="7" max="7"/>
    <col width="12" customWidth="1" min="8" max="8"/>
  </cols>
  <sheetData>
    <row r="2">
      <c r="B2" s="1" t="inlineStr">
        <is>
          <t>Sensitivity</t>
        </is>
      </c>
    </row>
    <row r="3">
      <c r="B3" s="2" t="inlineStr">
        <is>
          <t>Justified price to tangible book for Bank A, across ROTCE and cost of equity. Growth is held at the Inputs value.</t>
        </is>
      </c>
    </row>
    <row r="5">
      <c r="B5" s="24" t="inlineStr">
        <is>
          <t>Read the spread of this grid, not the centre cell. If the corners disagree by more than the decision can tolerate, you do not have a valuation, you have a range.</t>
        </is>
      </c>
    </row>
    <row r="8">
      <c r="B8" s="7" t="inlineStr">
        <is>
          <t>ROTCE  \  Cost of equity</t>
        </is>
      </c>
      <c r="C8" s="25" t="n">
        <v>0.08</v>
      </c>
      <c r="D8" s="25" t="n">
        <v>0.09</v>
      </c>
      <c r="E8" s="25" t="n">
        <v>0.1</v>
      </c>
      <c r="F8" s="25" t="n">
        <v>0.11</v>
      </c>
      <c r="G8" s="25" t="n">
        <v>0.12</v>
      </c>
      <c r="H8" s="25" t="n">
        <v>0.13</v>
      </c>
    </row>
    <row r="9">
      <c r="B9" s="26" t="n">
        <v>0.06</v>
      </c>
      <c r="C9" s="27">
        <f>IF($B9&lt;=Inputs!$C$18,NA(),IF(C$8&lt;=Inputs!$C$18,NA(),($B9-Inputs!$C$18)/(C$8-Inputs!$C$18)))</f>
        <v/>
      </c>
      <c r="D9" s="27">
        <f>IF($B9&lt;=Inputs!$C$18,NA(),IF(D$8&lt;=Inputs!$C$18,NA(),($B9-Inputs!$C$18)/(D$8-Inputs!$C$18)))</f>
        <v/>
      </c>
      <c r="E9" s="27">
        <f>IF($B9&lt;=Inputs!$C$18,NA(),IF(E$8&lt;=Inputs!$C$18,NA(),($B9-Inputs!$C$18)/(E$8-Inputs!$C$18)))</f>
        <v/>
      </c>
      <c r="F9" s="27">
        <f>IF($B9&lt;=Inputs!$C$18,NA(),IF(F$8&lt;=Inputs!$C$18,NA(),($B9-Inputs!$C$18)/(F$8-Inputs!$C$18)))</f>
        <v/>
      </c>
      <c r="G9" s="27">
        <f>IF($B9&lt;=Inputs!$C$18,NA(),IF(G$8&lt;=Inputs!$C$18,NA(),($B9-Inputs!$C$18)/(G$8-Inputs!$C$18)))</f>
        <v/>
      </c>
      <c r="H9" s="27">
        <f>IF($B9&lt;=Inputs!$C$18,NA(),IF(H$8&lt;=Inputs!$C$18,NA(),($B9-Inputs!$C$18)/(H$8-Inputs!$C$18)))</f>
        <v/>
      </c>
    </row>
    <row r="10">
      <c r="B10" s="26" t="n">
        <v>0.08</v>
      </c>
      <c r="C10" s="27">
        <f>IF($B10&lt;=Inputs!$C$18,NA(),IF(C$8&lt;=Inputs!$C$18,NA(),($B10-Inputs!$C$18)/(C$8-Inputs!$C$18)))</f>
        <v/>
      </c>
      <c r="D10" s="27">
        <f>IF($B10&lt;=Inputs!$C$18,NA(),IF(D$8&lt;=Inputs!$C$18,NA(),($B10-Inputs!$C$18)/(D$8-Inputs!$C$18)))</f>
        <v/>
      </c>
      <c r="E10" s="27">
        <f>IF($B10&lt;=Inputs!$C$18,NA(),IF(E$8&lt;=Inputs!$C$18,NA(),($B10-Inputs!$C$18)/(E$8-Inputs!$C$18)))</f>
        <v/>
      </c>
      <c r="F10" s="27">
        <f>IF($B10&lt;=Inputs!$C$18,NA(),IF(F$8&lt;=Inputs!$C$18,NA(),($B10-Inputs!$C$18)/(F$8-Inputs!$C$18)))</f>
        <v/>
      </c>
      <c r="G10" s="27">
        <f>IF($B10&lt;=Inputs!$C$18,NA(),IF(G$8&lt;=Inputs!$C$18,NA(),($B10-Inputs!$C$18)/(G$8-Inputs!$C$18)))</f>
        <v/>
      </c>
      <c r="H10" s="27">
        <f>IF($B10&lt;=Inputs!$C$18,NA(),IF(H$8&lt;=Inputs!$C$18,NA(),($B10-Inputs!$C$18)/(H$8-Inputs!$C$18)))</f>
        <v/>
      </c>
    </row>
    <row r="11">
      <c r="B11" s="26" t="n">
        <v>0.1</v>
      </c>
      <c r="C11" s="27">
        <f>IF($B11&lt;=Inputs!$C$18,NA(),IF(C$8&lt;=Inputs!$C$18,NA(),($B11-Inputs!$C$18)/(C$8-Inputs!$C$18)))</f>
        <v/>
      </c>
      <c r="D11" s="27">
        <f>IF($B11&lt;=Inputs!$C$18,NA(),IF(D$8&lt;=Inputs!$C$18,NA(),($B11-Inputs!$C$18)/(D$8-Inputs!$C$18)))</f>
        <v/>
      </c>
      <c r="E11" s="27">
        <f>IF($B11&lt;=Inputs!$C$18,NA(),IF(E$8&lt;=Inputs!$C$18,NA(),($B11-Inputs!$C$18)/(E$8-Inputs!$C$18)))</f>
        <v/>
      </c>
      <c r="F11" s="27">
        <f>IF($B11&lt;=Inputs!$C$18,NA(),IF(F$8&lt;=Inputs!$C$18,NA(),($B11-Inputs!$C$18)/(F$8-Inputs!$C$18)))</f>
        <v/>
      </c>
      <c r="G11" s="27">
        <f>IF($B11&lt;=Inputs!$C$18,NA(),IF(G$8&lt;=Inputs!$C$18,NA(),($B11-Inputs!$C$18)/(G$8-Inputs!$C$18)))</f>
        <v/>
      </c>
      <c r="H11" s="27">
        <f>IF($B11&lt;=Inputs!$C$18,NA(),IF(H$8&lt;=Inputs!$C$18,NA(),($B11-Inputs!$C$18)/(H$8-Inputs!$C$18)))</f>
        <v/>
      </c>
    </row>
    <row r="12">
      <c r="B12" s="26" t="n">
        <v>0.12</v>
      </c>
      <c r="C12" s="27">
        <f>IF($B12&lt;=Inputs!$C$18,NA(),IF(C$8&lt;=Inputs!$C$18,NA(),($B12-Inputs!$C$18)/(C$8-Inputs!$C$18)))</f>
        <v/>
      </c>
      <c r="D12" s="27">
        <f>IF($B12&lt;=Inputs!$C$18,NA(),IF(D$8&lt;=Inputs!$C$18,NA(),($B12-Inputs!$C$18)/(D$8-Inputs!$C$18)))</f>
        <v/>
      </c>
      <c r="E12" s="27">
        <f>IF($B12&lt;=Inputs!$C$18,NA(),IF(E$8&lt;=Inputs!$C$18,NA(),($B12-Inputs!$C$18)/(E$8-Inputs!$C$18)))</f>
        <v/>
      </c>
      <c r="F12" s="27">
        <f>IF($B12&lt;=Inputs!$C$18,NA(),IF(F$8&lt;=Inputs!$C$18,NA(),($B12-Inputs!$C$18)/(F$8-Inputs!$C$18)))</f>
        <v/>
      </c>
      <c r="G12" s="27">
        <f>IF($B12&lt;=Inputs!$C$18,NA(),IF(G$8&lt;=Inputs!$C$18,NA(),($B12-Inputs!$C$18)/(G$8-Inputs!$C$18)))</f>
        <v/>
      </c>
      <c r="H12" s="27">
        <f>IF($B12&lt;=Inputs!$C$18,NA(),IF(H$8&lt;=Inputs!$C$18,NA(),($B12-Inputs!$C$18)/(H$8-Inputs!$C$18)))</f>
        <v/>
      </c>
    </row>
    <row r="13">
      <c r="B13" s="26" t="n">
        <v>0.14</v>
      </c>
      <c r="C13" s="27">
        <f>IF($B13&lt;=Inputs!$C$18,NA(),IF(C$8&lt;=Inputs!$C$18,NA(),($B13-Inputs!$C$18)/(C$8-Inputs!$C$18)))</f>
        <v/>
      </c>
      <c r="D13" s="27">
        <f>IF($B13&lt;=Inputs!$C$18,NA(),IF(D$8&lt;=Inputs!$C$18,NA(),($B13-Inputs!$C$18)/(D$8-Inputs!$C$18)))</f>
        <v/>
      </c>
      <c r="E13" s="27">
        <f>IF($B13&lt;=Inputs!$C$18,NA(),IF(E$8&lt;=Inputs!$C$18,NA(),($B13-Inputs!$C$18)/(E$8-Inputs!$C$18)))</f>
        <v/>
      </c>
      <c r="F13" s="27">
        <f>IF($B13&lt;=Inputs!$C$18,NA(),IF(F$8&lt;=Inputs!$C$18,NA(),($B13-Inputs!$C$18)/(F$8-Inputs!$C$18)))</f>
        <v/>
      </c>
      <c r="G13" s="27">
        <f>IF($B13&lt;=Inputs!$C$18,NA(),IF(G$8&lt;=Inputs!$C$18,NA(),($B13-Inputs!$C$18)/(G$8-Inputs!$C$18)))</f>
        <v/>
      </c>
      <c r="H13" s="27">
        <f>IF($B13&lt;=Inputs!$C$18,NA(),IF(H$8&lt;=Inputs!$C$18,NA(),($B13-Inputs!$C$18)/(H$8-Inputs!$C$18)))</f>
        <v/>
      </c>
    </row>
    <row r="14">
      <c r="B14" s="26" t="n">
        <v>0.16</v>
      </c>
      <c r="C14" s="27">
        <f>IF($B14&lt;=Inputs!$C$18,NA(),IF(C$8&lt;=Inputs!$C$18,NA(),($B14-Inputs!$C$18)/(C$8-Inputs!$C$18)))</f>
        <v/>
      </c>
      <c r="D14" s="27">
        <f>IF($B14&lt;=Inputs!$C$18,NA(),IF(D$8&lt;=Inputs!$C$18,NA(),($B14-Inputs!$C$18)/(D$8-Inputs!$C$18)))</f>
        <v/>
      </c>
      <c r="E14" s="27">
        <f>IF($B14&lt;=Inputs!$C$18,NA(),IF(E$8&lt;=Inputs!$C$18,NA(),($B14-Inputs!$C$18)/(E$8-Inputs!$C$18)))</f>
        <v/>
      </c>
      <c r="F14" s="27">
        <f>IF($B14&lt;=Inputs!$C$18,NA(),IF(F$8&lt;=Inputs!$C$18,NA(),($B14-Inputs!$C$18)/(F$8-Inputs!$C$18)))</f>
        <v/>
      </c>
      <c r="G14" s="27">
        <f>IF($B14&lt;=Inputs!$C$18,NA(),IF(G$8&lt;=Inputs!$C$18,NA(),($B14-Inputs!$C$18)/(G$8-Inputs!$C$18)))</f>
        <v/>
      </c>
      <c r="H14" s="27">
        <f>IF($B14&lt;=Inputs!$C$18,NA(),IF(H$8&lt;=Inputs!$C$18,NA(),($B14-Inputs!$C$18)/(H$8-Inputs!$C$18)))</f>
        <v/>
      </c>
    </row>
    <row r="15">
      <c r="B15" s="26" t="n">
        <v>0.18</v>
      </c>
      <c r="C15" s="27">
        <f>IF($B15&lt;=Inputs!$C$18,NA(),IF(C$8&lt;=Inputs!$C$18,NA(),($B15-Inputs!$C$18)/(C$8-Inputs!$C$18)))</f>
        <v/>
      </c>
      <c r="D15" s="27">
        <f>IF($B15&lt;=Inputs!$C$18,NA(),IF(D$8&lt;=Inputs!$C$18,NA(),($B15-Inputs!$C$18)/(D$8-Inputs!$C$18)))</f>
        <v/>
      </c>
      <c r="E15" s="27">
        <f>IF($B15&lt;=Inputs!$C$18,NA(),IF(E$8&lt;=Inputs!$C$18,NA(),($B15-Inputs!$C$18)/(E$8-Inputs!$C$18)))</f>
        <v/>
      </c>
      <c r="F15" s="27">
        <f>IF($B15&lt;=Inputs!$C$18,NA(),IF(F$8&lt;=Inputs!$C$18,NA(),($B15-Inputs!$C$18)/(F$8-Inputs!$C$18)))</f>
        <v/>
      </c>
      <c r="G15" s="27">
        <f>IF($B15&lt;=Inputs!$C$18,NA(),IF(G$8&lt;=Inputs!$C$18,NA(),($B15-Inputs!$C$18)/(G$8-Inputs!$C$18)))</f>
        <v/>
      </c>
      <c r="H15" s="27">
        <f>IF($B15&lt;=Inputs!$C$18,NA(),IF(H$8&lt;=Inputs!$C$18,NA(),($B15-Inputs!$C$18)/(H$8-Inputs!$C$18)))</f>
        <v/>
      </c>
    </row>
    <row r="16">
      <c r="B16" s="26" t="n">
        <v>0.2</v>
      </c>
      <c r="C16" s="27">
        <f>IF($B16&lt;=Inputs!$C$18,NA(),IF(C$8&lt;=Inputs!$C$18,NA(),($B16-Inputs!$C$18)/(C$8-Inputs!$C$18)))</f>
        <v/>
      </c>
      <c r="D16" s="27">
        <f>IF($B16&lt;=Inputs!$C$18,NA(),IF(D$8&lt;=Inputs!$C$18,NA(),($B16-Inputs!$C$18)/(D$8-Inputs!$C$18)))</f>
        <v/>
      </c>
      <c r="E16" s="27">
        <f>IF($B16&lt;=Inputs!$C$18,NA(),IF(E$8&lt;=Inputs!$C$18,NA(),($B16-Inputs!$C$18)/(E$8-Inputs!$C$18)))</f>
        <v/>
      </c>
      <c r="F16" s="27">
        <f>IF($B16&lt;=Inputs!$C$18,NA(),IF(F$8&lt;=Inputs!$C$18,NA(),($B16-Inputs!$C$18)/(F$8-Inputs!$C$18)))</f>
        <v/>
      </c>
      <c r="G16" s="27">
        <f>IF($B16&lt;=Inputs!$C$18,NA(),IF(G$8&lt;=Inputs!$C$18,NA(),($B16-Inputs!$C$18)/(G$8-Inputs!$C$18)))</f>
        <v/>
      </c>
      <c r="H16" s="27">
        <f>IF($B16&lt;=Inputs!$C$18,NA(),IF(H$8&lt;=Inputs!$C$18,NA(),($B16-Inputs!$C$18)/(H$8-Inputs!$C$18)))</f>
        <v/>
      </c>
    </row>
    <row r="17">
      <c r="B17" s="26" t="n">
        <v>0.24</v>
      </c>
      <c r="C17" s="27">
        <f>IF($B17&lt;=Inputs!$C$18,NA(),IF(C$8&lt;=Inputs!$C$18,NA(),($B17-Inputs!$C$18)/(C$8-Inputs!$C$18)))</f>
        <v/>
      </c>
      <c r="D17" s="27">
        <f>IF($B17&lt;=Inputs!$C$18,NA(),IF(D$8&lt;=Inputs!$C$18,NA(),($B17-Inputs!$C$18)/(D$8-Inputs!$C$18)))</f>
        <v/>
      </c>
      <c r="E17" s="27">
        <f>IF($B17&lt;=Inputs!$C$18,NA(),IF(E$8&lt;=Inputs!$C$18,NA(),($B17-Inputs!$C$18)/(E$8-Inputs!$C$18)))</f>
        <v/>
      </c>
      <c r="F17" s="27">
        <f>IF($B17&lt;=Inputs!$C$18,NA(),IF(F$8&lt;=Inputs!$C$18,NA(),($B17-Inputs!$C$18)/(F$8-Inputs!$C$18)))</f>
        <v/>
      </c>
      <c r="G17" s="27">
        <f>IF($B17&lt;=Inputs!$C$18,NA(),IF(G$8&lt;=Inputs!$C$18,NA(),($B17-Inputs!$C$18)/(G$8-Inputs!$C$18)))</f>
        <v/>
      </c>
      <c r="H17" s="27">
        <f>IF($B17&lt;=Inputs!$C$18,NA(),IF(H$8&lt;=Inputs!$C$18,NA(),($B17-Inputs!$C$18)/(H$8-Inputs!$C$18)))</f>
        <v/>
      </c>
    </row>
    <row r="20">
      <c r="B20" s="3" t="inlineStr">
        <is>
          <t>Fair value per share on the same grid</t>
        </is>
      </c>
    </row>
    <row r="21">
      <c r="B21" s="7" t="inlineStr">
        <is>
          <t>ROTCE  \  Cost of equity</t>
        </is>
      </c>
      <c r="C21" s="25" t="n">
        <v>0.08</v>
      </c>
      <c r="D21" s="25" t="n">
        <v>0.09</v>
      </c>
      <c r="E21" s="25" t="n">
        <v>0.1</v>
      </c>
      <c r="F21" s="25" t="n">
        <v>0.11</v>
      </c>
      <c r="G21" s="25" t="n">
        <v>0.12</v>
      </c>
      <c r="H21" s="25" t="n">
        <v>0.13</v>
      </c>
    </row>
    <row r="22">
      <c r="B22" s="26" t="n">
        <v>0.06</v>
      </c>
      <c r="C22" s="28">
        <f>IF(ISNA(C9),NA(),C9*Valuation!$C$9)</f>
        <v/>
      </c>
      <c r="D22" s="28">
        <f>IF(ISNA(D9),NA(),D9*Valuation!$C$9)</f>
        <v/>
      </c>
      <c r="E22" s="28">
        <f>IF(ISNA(E9),NA(),E9*Valuation!$C$9)</f>
        <v/>
      </c>
      <c r="F22" s="28">
        <f>IF(ISNA(F9),NA(),F9*Valuation!$C$9)</f>
        <v/>
      </c>
      <c r="G22" s="28">
        <f>IF(ISNA(G9),NA(),G9*Valuation!$C$9)</f>
        <v/>
      </c>
      <c r="H22" s="28">
        <f>IF(ISNA(H9),NA(),H9*Valuation!$C$9)</f>
        <v/>
      </c>
    </row>
    <row r="23">
      <c r="B23" s="26" t="n">
        <v>0.08</v>
      </c>
      <c r="C23" s="28">
        <f>IF(ISNA(C10),NA(),C10*Valuation!$C$9)</f>
        <v/>
      </c>
      <c r="D23" s="28">
        <f>IF(ISNA(D10),NA(),D10*Valuation!$C$9)</f>
        <v/>
      </c>
      <c r="E23" s="28">
        <f>IF(ISNA(E10),NA(),E10*Valuation!$C$9)</f>
        <v/>
      </c>
      <c r="F23" s="28">
        <f>IF(ISNA(F10),NA(),F10*Valuation!$C$9)</f>
        <v/>
      </c>
      <c r="G23" s="28">
        <f>IF(ISNA(G10),NA(),G10*Valuation!$C$9)</f>
        <v/>
      </c>
      <c r="H23" s="28">
        <f>IF(ISNA(H10),NA(),H10*Valuation!$C$9)</f>
        <v/>
      </c>
    </row>
    <row r="24">
      <c r="B24" s="26" t="n">
        <v>0.1</v>
      </c>
      <c r="C24" s="28">
        <f>IF(ISNA(C11),NA(),C11*Valuation!$C$9)</f>
        <v/>
      </c>
      <c r="D24" s="28">
        <f>IF(ISNA(D11),NA(),D11*Valuation!$C$9)</f>
        <v/>
      </c>
      <c r="E24" s="28">
        <f>IF(ISNA(E11),NA(),E11*Valuation!$C$9)</f>
        <v/>
      </c>
      <c r="F24" s="28">
        <f>IF(ISNA(F11),NA(),F11*Valuation!$C$9)</f>
        <v/>
      </c>
      <c r="G24" s="28">
        <f>IF(ISNA(G11),NA(),G11*Valuation!$C$9)</f>
        <v/>
      </c>
      <c r="H24" s="28">
        <f>IF(ISNA(H11),NA(),H11*Valuation!$C$9)</f>
        <v/>
      </c>
    </row>
    <row r="25">
      <c r="B25" s="26" t="n">
        <v>0.12</v>
      </c>
      <c r="C25" s="28">
        <f>IF(ISNA(C12),NA(),C12*Valuation!$C$9)</f>
        <v/>
      </c>
      <c r="D25" s="28">
        <f>IF(ISNA(D12),NA(),D12*Valuation!$C$9)</f>
        <v/>
      </c>
      <c r="E25" s="28">
        <f>IF(ISNA(E12),NA(),E12*Valuation!$C$9)</f>
        <v/>
      </c>
      <c r="F25" s="28">
        <f>IF(ISNA(F12),NA(),F12*Valuation!$C$9)</f>
        <v/>
      </c>
      <c r="G25" s="28">
        <f>IF(ISNA(G12),NA(),G12*Valuation!$C$9)</f>
        <v/>
      </c>
      <c r="H25" s="28">
        <f>IF(ISNA(H12),NA(),H12*Valuation!$C$9)</f>
        <v/>
      </c>
    </row>
    <row r="26">
      <c r="B26" s="26" t="n">
        <v>0.14</v>
      </c>
      <c r="C26" s="28">
        <f>IF(ISNA(C13),NA(),C13*Valuation!$C$9)</f>
        <v/>
      </c>
      <c r="D26" s="28">
        <f>IF(ISNA(D13),NA(),D13*Valuation!$C$9)</f>
        <v/>
      </c>
      <c r="E26" s="28">
        <f>IF(ISNA(E13),NA(),E13*Valuation!$C$9)</f>
        <v/>
      </c>
      <c r="F26" s="28">
        <f>IF(ISNA(F13),NA(),F13*Valuation!$C$9)</f>
        <v/>
      </c>
      <c r="G26" s="28">
        <f>IF(ISNA(G13),NA(),G13*Valuation!$C$9)</f>
        <v/>
      </c>
      <c r="H26" s="28">
        <f>IF(ISNA(H13),NA(),H13*Valuation!$C$9)</f>
        <v/>
      </c>
    </row>
    <row r="27">
      <c r="B27" s="26" t="n">
        <v>0.16</v>
      </c>
      <c r="C27" s="28">
        <f>IF(ISNA(C14),NA(),C14*Valuation!$C$9)</f>
        <v/>
      </c>
      <c r="D27" s="28">
        <f>IF(ISNA(D14),NA(),D14*Valuation!$C$9)</f>
        <v/>
      </c>
      <c r="E27" s="28">
        <f>IF(ISNA(E14),NA(),E14*Valuation!$C$9)</f>
        <v/>
      </c>
      <c r="F27" s="28">
        <f>IF(ISNA(F14),NA(),F14*Valuation!$C$9)</f>
        <v/>
      </c>
      <c r="G27" s="28">
        <f>IF(ISNA(G14),NA(),G14*Valuation!$C$9)</f>
        <v/>
      </c>
      <c r="H27" s="28">
        <f>IF(ISNA(H14),NA(),H14*Valuation!$C$9)</f>
        <v/>
      </c>
    </row>
    <row r="28">
      <c r="B28" s="26" t="n">
        <v>0.18</v>
      </c>
      <c r="C28" s="28">
        <f>IF(ISNA(C15),NA(),C15*Valuation!$C$9)</f>
        <v/>
      </c>
      <c r="D28" s="28">
        <f>IF(ISNA(D15),NA(),D15*Valuation!$C$9)</f>
        <v/>
      </c>
      <c r="E28" s="28">
        <f>IF(ISNA(E15),NA(),E15*Valuation!$C$9)</f>
        <v/>
      </c>
      <c r="F28" s="28">
        <f>IF(ISNA(F15),NA(),F15*Valuation!$C$9)</f>
        <v/>
      </c>
      <c r="G28" s="28">
        <f>IF(ISNA(G15),NA(),G15*Valuation!$C$9)</f>
        <v/>
      </c>
      <c r="H28" s="28">
        <f>IF(ISNA(H15),NA(),H15*Valuation!$C$9)</f>
        <v/>
      </c>
    </row>
    <row r="29">
      <c r="B29" s="26" t="n">
        <v>0.2</v>
      </c>
      <c r="C29" s="28">
        <f>IF(ISNA(C16),NA(),C16*Valuation!$C$9)</f>
        <v/>
      </c>
      <c r="D29" s="28">
        <f>IF(ISNA(D16),NA(),D16*Valuation!$C$9)</f>
        <v/>
      </c>
      <c r="E29" s="28">
        <f>IF(ISNA(E16),NA(),E16*Valuation!$C$9)</f>
        <v/>
      </c>
      <c r="F29" s="28">
        <f>IF(ISNA(F16),NA(),F16*Valuation!$C$9)</f>
        <v/>
      </c>
      <c r="G29" s="28">
        <f>IF(ISNA(G16),NA(),G16*Valuation!$C$9)</f>
        <v/>
      </c>
      <c r="H29" s="28">
        <f>IF(ISNA(H16),NA(),H16*Valuation!$C$9)</f>
        <v/>
      </c>
    </row>
    <row r="30">
      <c r="B30" s="26" t="n">
        <v>0.24</v>
      </c>
      <c r="C30" s="28">
        <f>IF(ISNA(C17),NA(),C17*Valuation!$C$9)</f>
        <v/>
      </c>
      <c r="D30" s="28">
        <f>IF(ISNA(D17),NA(),D17*Valuation!$C$9)</f>
        <v/>
      </c>
      <c r="E30" s="28">
        <f>IF(ISNA(E17),NA(),E17*Valuation!$C$9)</f>
        <v/>
      </c>
      <c r="F30" s="28">
        <f>IF(ISNA(F17),NA(),F17*Valuation!$C$9)</f>
        <v/>
      </c>
      <c r="G30" s="28">
        <f>IF(ISNA(G17),NA(),G17*Valuation!$C$9)</f>
        <v/>
      </c>
      <c r="H30" s="28">
        <f>IF(ISNA(H17),NA(),H17*Valuation!$C$9)</f>
        <v/>
      </c>
    </row>
    <row r="33">
      <c r="B33" s="3" t="inlineStr">
        <is>
          <t>What the grid is telling you</t>
        </is>
      </c>
    </row>
    <row r="34">
      <c r="B34" s="6" t="inlineStr">
        <is>
          <t>Move one row down and one column right at the same time and the multiple barely changes: earning a point more while requiring a point more is a wash. The grid is steep in only one direction, the spread between them, which is the formula saying what it has been saying all along.</t>
        </is>
      </c>
    </row>
    <row r="35"/>
    <row r="36"/>
  </sheetData>
  <mergeCells count="1">
    <mergeCell ref="B34:H36"/>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B2:C19"/>
  <sheetViews>
    <sheetView showGridLines="0" workbookViewId="0">
      <selection activeCell="A1" sqref="A1"/>
    </sheetView>
  </sheetViews>
  <sheetFormatPr baseColWidth="8" defaultRowHeight="15"/>
  <cols>
    <col width="3" customWidth="1" min="1" max="1"/>
    <col width="30" customWidth="1" min="2" max="2"/>
    <col width="86" customWidth="1" min="3" max="3"/>
  </cols>
  <sheetData>
    <row r="2">
      <c r="B2" s="1" t="inlineStr">
        <is>
          <t>Cheat sheet</t>
        </is>
      </c>
    </row>
    <row r="3">
      <c r="B3" s="2" t="inlineStr">
        <is>
          <t>Every term, in one line. The long versions are at twocommainvestor.com/learn/banks-and-lenders/</t>
        </is>
      </c>
    </row>
    <row r="5" ht="32" customHeight="1">
      <c r="B5" s="3" t="inlineStr">
        <is>
          <t>Tangible book value</t>
        </is>
      </c>
      <c r="C5" s="4" t="inlineStr">
        <is>
          <t>Common equity less goodwill and intangibles. What would still be there after a bad year. The only book value worth using on a lender.</t>
        </is>
      </c>
    </row>
    <row r="6" ht="32" customHeight="1">
      <c r="B6" s="3" t="inlineStr">
        <is>
          <t>ROTCE</t>
        </is>
      </c>
      <c r="C6" s="4" t="inlineStr">
        <is>
          <t>Return on tangible common equity. Net income to common, over average tangible common equity. The numerator of the whole exercise.</t>
        </is>
      </c>
    </row>
    <row r="7" ht="32" customHeight="1">
      <c r="B7" s="3" t="inlineStr">
        <is>
          <t>Cost of equity</t>
        </is>
      </c>
      <c r="C7" s="4" t="inlineStr">
        <is>
          <t>What you require for owning this. Nine to twelve percent for a bank. Not derived from beta, because beta describes the share price and not the balance sheet.</t>
        </is>
      </c>
    </row>
    <row r="8" ht="32" customHeight="1">
      <c r="B8" s="3" t="inlineStr">
        <is>
          <t>Net interest margin</t>
        </is>
      </c>
      <c r="C8" s="4" t="inlineStr">
        <is>
          <t>Interest earned less interest paid, over earning assets. A high margin usually means riskier loans, so read it next to charge-offs, never alone.</t>
        </is>
      </c>
    </row>
    <row r="9" ht="32" customHeight="1">
      <c r="B9" s="3" t="inlineStr">
        <is>
          <t>Net charge-offs</t>
        </is>
      </c>
      <c r="C9" s="4" t="inlineStr">
        <is>
          <t>Loans written off, net of recoveries. The realized cost of lending, and a lagging number: it describes loans made years ago.</t>
        </is>
      </c>
    </row>
    <row r="10" ht="32" customHeight="1">
      <c r="B10" s="3" t="inlineStr">
        <is>
          <t>Provision</t>
        </is>
      </c>
      <c r="C10" s="4" t="inlineStr">
        <is>
          <t>The charge for losses expected but not yet suffered. Total credit cost is charge-offs plus the change in the reserve. Separate them before reading the earnings line.</t>
        </is>
      </c>
    </row>
    <row r="11" ht="32" customHeight="1">
      <c r="B11" s="3" t="inlineStr">
        <is>
          <t>CET1 ratio</t>
        </is>
      </c>
      <c r="C11" s="4" t="inlineStr">
        <is>
          <t>Loss-absorbing capital over risk-weighted assets. The gap between this and the bank's target is its buyback capacity, which is most of the return in a mature bank.</t>
        </is>
      </c>
    </row>
    <row r="12" ht="32" customHeight="1">
      <c r="B12" s="3" t="inlineStr">
        <is>
          <t>Justified P/TBV</t>
        </is>
      </c>
      <c r="C12" s="4" t="inlineStr">
        <is>
          <t>(ROTCE - g) / (COE - g). One times book when the return equals the cost. Everything above one is the spread.</t>
        </is>
      </c>
    </row>
    <row r="13" ht="32" customHeight="1">
      <c r="B13" s="3" t="inlineStr">
        <is>
          <t>Implied ROTCE</t>
        </is>
      </c>
      <c r="C13" s="4" t="inlineStr">
        <is>
          <t>The formula solved backwards at the market price. The return the price already assumes, which you can check against what the bank has actually earned.</t>
        </is>
      </c>
    </row>
    <row r="14" ht="32" customHeight="1">
      <c r="B14" s="3" t="inlineStr">
        <is>
          <t>The failure mode</t>
        </is>
      </c>
      <c r="C14" s="4" t="inlineStr">
        <is>
          <t>A narrow denominator. When COE minus g is under two points the answer swings on rounding. Report the range, not the point.</t>
        </is>
      </c>
    </row>
    <row r="16">
      <c r="B16" s="7" t="inlineStr">
        <is>
          <t>Worked example</t>
        </is>
      </c>
      <c r="C16" s="29" t="inlineStr"/>
    </row>
    <row r="17" ht="48" customHeight="1">
      <c r="B17" s="3" t="inlineStr">
        <is>
          <t>SoFi, September 17, 2026</t>
        </is>
      </c>
      <c r="C17" s="4" t="inlineStr">
        <is>
          <t>A guided return on tangible common equity of 8.7%, a cost of equity of 11% and long-run growth of 6% give a justified multiple of 0.54 times tangible book. The shares traded at 2.28 times. That one line is the published report's argument, and it needed no peer multiple to make it.</t>
        </is>
      </c>
    </row>
    <row r="19">
      <c r="B19" s="3" t="inlineStr">
        <is>
          <t>Not advice</t>
        </is>
      </c>
      <c r="C19" s="6" t="inlineStr">
        <is>
          <t>Education, not investment advice. 2 Comma Investor is not a registered investment adviser or broker-dealer. Past performance does not indicate future results.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2026-10-07T14:49:55Z</dcterms:created>
  <dcterms:modified xmlns:dcterms="http://purl.org/dc/terms/" xmlns:xsi="http://www.w3.org/2001/XMLSchema-instance" xsi:type="dcterms:W3CDTF">2026-10-07T14:49:55Z</dcterms:modified>
</cp:coreProperties>
</file>