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Inputs" sheetId="2" state="visible" r:id="rId2"/>
    <sheet xmlns:r="http://schemas.openxmlformats.org/officeDocument/2006/relationships" name="Vest and Hold" sheetId="3" state="visible" r:id="rId3"/>
    <sheet xmlns:r="http://schemas.openxmlformats.org/officeDocument/2006/relationships" name="Distribution" sheetId="4" state="visible" r:id="rId4"/>
    <sheet xmlns:r="http://schemas.openxmlformats.org/officeDocument/2006/relationships" name="Sensitivity" sheetId="5" state="visible" r:id="rId5"/>
    <sheet xmlns:r="http://schemas.openxmlformats.org/officeDocument/2006/relationships" name="Cheat Sheet" sheetId="6" state="visible" r:id="rId6"/>
  </sheets>
  <definedNames/>
  <calcPr calcId="124519" fullCalcOnLoad="1"/>
</workbook>
</file>

<file path=xl/styles.xml><?xml version="1.0" encoding="utf-8"?>
<styleSheet xmlns="http://schemas.openxmlformats.org/spreadsheetml/2006/main">
  <numFmts count="4">
    <numFmt numFmtId="164" formatCode="\$#,##0;&quot;($&quot;#,##0\);\-"/>
    <numFmt numFmtId="165" formatCode="0.0%"/>
    <numFmt numFmtId="166" formatCode="#,##0.0"/>
    <numFmt numFmtId="167" formatCode="0.000000"/>
  </numFmts>
  <fonts count="9">
    <font>
      <name val="Calibri"/>
      <family val="2"/>
      <color theme="1"/>
      <sz val="11"/>
      <scheme val="minor"/>
    </font>
    <font>
      <name val="Arial"/>
      <b val="1"/>
      <color rgb="FF1F3A5F"/>
      <sz val="16"/>
    </font>
    <font>
      <name val="Arial"/>
      <color rgb="FF5A6472"/>
      <sz val="9"/>
    </font>
    <font>
      <name val="Arial"/>
      <b val="1"/>
      <color rgb="FF1A1A1A"/>
      <sz val="10"/>
    </font>
    <font>
      <name val="Arial"/>
      <color rgb="FF1A1A1A"/>
      <sz val="10"/>
    </font>
    <font>
      <name val="Arial"/>
      <color rgb="FF0000FF"/>
      <sz val="10"/>
    </font>
    <font>
      <name val="Arial"/>
      <color rgb="FF1F6F4A"/>
      <sz val="10"/>
    </font>
    <font>
      <name val="Arial"/>
      <b val="1"/>
      <color rgb="FF1F3A5F"/>
      <sz val="11"/>
    </font>
    <font>
      <name val="Arial"/>
      <b val="1"/>
      <color rgb="FF9C2B2B"/>
      <sz val="11"/>
    </font>
  </fonts>
  <fills count="4">
    <fill>
      <patternFill/>
    </fill>
    <fill>
      <patternFill patternType="gray125"/>
    </fill>
    <fill>
      <patternFill patternType="solid">
        <fgColor rgb="FFDCE4EE"/>
      </patternFill>
    </fill>
    <fill>
      <patternFill patternType="solid">
        <fgColor rgb="FFFFF6D5"/>
      </patternFill>
    </fill>
  </fills>
  <borders count="1">
    <border>
      <left/>
      <right/>
      <top/>
      <bottom/>
      <diagonal/>
    </border>
  </borders>
  <cellStyleXfs count="1">
    <xf numFmtId="0" fontId="0" fillId="0" borderId="0"/>
  </cellStyleXfs>
  <cellXfs count="27">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applyAlignment="1" pivotButton="0" quotePrefix="0" xfId="0">
      <alignment vertical="top" wrapText="1"/>
    </xf>
    <xf numFmtId="0" fontId="2" fillId="0" borderId="0" applyAlignment="1" pivotButton="0" quotePrefix="0" xfId="0">
      <alignment vertical="top" wrapText="1"/>
    </xf>
    <xf numFmtId="0" fontId="3" fillId="2" borderId="0" pivotButton="0" quotePrefix="0" xfId="0"/>
    <xf numFmtId="0" fontId="0" fillId="2" borderId="0" pivotButton="0" quotePrefix="0" xfId="0"/>
    <xf numFmtId="0" fontId="4" fillId="0" borderId="0" pivotButton="0" quotePrefix="0" xfId="0"/>
    <xf numFmtId="164" fontId="5" fillId="3" borderId="0" pivotButton="0" quotePrefix="0" xfId="0"/>
    <xf numFmtId="3" fontId="5" fillId="3" borderId="0" pivotButton="0" quotePrefix="0" xfId="0"/>
    <xf numFmtId="165" fontId="6" fillId="0" borderId="0" pivotButton="0" quotePrefix="0" xfId="0"/>
    <xf numFmtId="165" fontId="5" fillId="3" borderId="0" pivotButton="0" quotePrefix="0" xfId="0"/>
    <xf numFmtId="166" fontId="5" fillId="3" borderId="0" pivotButton="0" quotePrefix="0" xfId="0"/>
    <xf numFmtId="164" fontId="6" fillId="0" borderId="0" pivotButton="0" quotePrefix="0" xfId="0"/>
    <xf numFmtId="0" fontId="4" fillId="2" borderId="0" pivotButton="0" quotePrefix="0" xfId="0"/>
    <xf numFmtId="164" fontId="7" fillId="0" borderId="0" pivotButton="0" quotePrefix="0" xfId="0"/>
    <xf numFmtId="165" fontId="7" fillId="0" borderId="0" pivotButton="0" quotePrefix="0" xfId="0"/>
    <xf numFmtId="3" fontId="6" fillId="0" borderId="0" pivotButton="0" quotePrefix="0" xfId="0"/>
    <xf numFmtId="166" fontId="6" fillId="0" borderId="0" pivotButton="0" quotePrefix="0" xfId="0"/>
    <xf numFmtId="167" fontId="6" fillId="0" borderId="0" pivotButton="0" quotePrefix="0" xfId="0"/>
    <xf numFmtId="164" fontId="8" fillId="0" borderId="0" pivotButton="0" quotePrefix="0" xfId="0"/>
    <xf numFmtId="165" fontId="8" fillId="0" borderId="0" pivotButton="0" quotePrefix="0" xfId="0"/>
    <xf numFmtId="9" fontId="3" fillId="2" borderId="0" applyAlignment="1" pivotButton="0" quotePrefix="0" xfId="0">
      <alignment horizontal="center" vertical="top"/>
    </xf>
    <xf numFmtId="9" fontId="3" fillId="2" borderId="0" pivotButton="0" quotePrefix="0" xfId="0"/>
    <xf numFmtId="164" fontId="6" fillId="0" borderId="0" applyAlignment="1" pivotButton="0" quotePrefix="0" xfId="0">
      <alignment horizontal="center" vertical="top"/>
    </xf>
    <xf numFmtId="165" fontId="6" fillId="0" borderId="0" applyAlignment="1" pivotButton="0" quotePrefix="0" xfId="0">
      <alignment horizontal="center"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B2:C19"/>
  <sheetViews>
    <sheetView showGridLines="0" workbookViewId="0">
      <selection activeCell="A1" sqref="A1"/>
    </sheetView>
  </sheetViews>
  <sheetFormatPr baseColWidth="8" defaultRowHeight="15"/>
  <cols>
    <col width="3" customWidth="1" min="1" max="1"/>
    <col width="26" customWidth="1" min="2" max="2"/>
    <col width="88" customWidth="1" min="3" max="3"/>
  </cols>
  <sheetData>
    <row r="2">
      <c r="B2" s="1" t="inlineStr">
        <is>
          <t>2 Comma Investor</t>
        </is>
      </c>
    </row>
    <row r="3">
      <c r="B3" s="2" t="inlineStr">
        <is>
          <t>twocommainvestor.com  |  Concentration Risk Worksheet  |  v1.0  |  Released October 7, 2026</t>
        </is>
      </c>
    </row>
    <row r="5" ht="48" customHeight="1">
      <c r="B5" s="3" t="inlineStr">
        <is>
          <t>What this is</t>
        </is>
      </c>
      <c r="C5" s="4" t="inlineStr">
        <is>
          <t>Two questions about owning a lot of one stock, usually your employer's. First, whether holding it after it vests is a decision at all. Second, what the concentration costs you in dollars, which is a number almost nobody puts on it.</t>
        </is>
      </c>
    </row>
    <row r="7" ht="62" customHeight="1">
      <c r="B7" s="3" t="inlineStr">
        <is>
          <t>The identity, first</t>
        </is>
      </c>
      <c r="C7" s="4" t="inlineStr">
        <is>
          <t>Restricted stock is taxed as ordinary income the day it vests. By the next morning you are holding a position you paid full tax on, bought at that day's price. Holding it is economically identical to taking the cash and buying your employer's shares with it. Not similar: identical. Which makes the test simple. If your employer handed you the cash instead, would you put all of it into their stock? If the answer is no, you are holding it out of inertia, and the Vest and Hold tab prices that inertia.</t>
        </is>
      </c>
    </row>
    <row r="9" ht="54" customHeight="1">
      <c r="B9" s="3" t="inlineStr">
        <is>
          <t>Then the cost</t>
        </is>
      </c>
      <c r="C9" s="4" t="inlineStr">
        <is>
          <t>Company-specific risk is not compensated. You are paid for bearing market risk, because nobody can avoid it; you are not paid for bearing the risk that one firm has a bad decade, because that risk can be removed for free by owning more companies. So a concentrated portfolio has the same expected return as a diversified one and a far worse distribution. The Distribution tab shows where the damage lands, which is the bottom, not the middle.</t>
        </is>
      </c>
    </row>
    <row r="11" ht="44" customHeight="1">
      <c r="B11" s="3" t="inlineStr">
        <is>
          <t>And the part people forget</t>
        </is>
      </c>
      <c r="C11" s="4" t="inlineStr">
        <is>
          <t>Your salary is already a position in the same company. A bad enough year takes the job and the portfolio together, which is exactly when you would need the portfolio. That correlation is not in the model below, because it is hard to estimate and easy to argue about. Assume the real cost is worse than the number this sheet prints.</t>
        </is>
      </c>
    </row>
    <row r="13" ht="44" customHeight="1">
      <c r="B13" s="3" t="inlineStr">
        <is>
          <t>Method</t>
        </is>
      </c>
      <c r="C13" s="4" t="inlineStr">
        <is>
          <t>The published essay runs fifty thousand simulated paths. A spreadsheet cannot do that without a macro, so this uses the closed-form version of the same process. The Distribution tab states exactly how far the two differ at each concentration level, measured against the published figures rather than asserted.</t>
        </is>
      </c>
    </row>
    <row r="15" ht="30" customHeight="1">
      <c r="B15" s="3" t="inlineStr">
        <is>
          <t>Color key</t>
        </is>
      </c>
      <c r="C15" s="5" t="inlineStr">
        <is>
          <t>Blue on yellow is yours to change. Green is calculated: do not type over it. Black is a label.</t>
        </is>
      </c>
    </row>
    <row r="17" ht="30" customHeight="1">
      <c r="B17" s="3" t="inlineStr">
        <is>
          <t>Field guide</t>
        </is>
      </c>
      <c r="C17" s="5" t="inlineStr">
        <is>
          <t>twocommainvestor.com/learn/risk/ defines concentration risk, beta and diversification. The essay is at twocommainvestor.com/money/employer-stock-concentration.html</t>
        </is>
      </c>
    </row>
    <row r="19" ht="32" customHeight="1">
      <c r="B19" s="3" t="inlineStr">
        <is>
          <t>Not advice</t>
        </is>
      </c>
      <c r="C19" s="5" t="inlineStr">
        <is>
          <t>Education, not investment advice. Selling employer stock can have tax, blackout-window and insider-trading implications this sheet knows nothing about. Check with your plan administrator and a professional.</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B2:D20"/>
  <sheetViews>
    <sheetView showGridLines="0" workbookViewId="0">
      <selection activeCell="A1" sqref="A1"/>
    </sheetView>
  </sheetViews>
  <sheetFormatPr baseColWidth="8" defaultRowHeight="15"/>
  <cols>
    <col width="3" customWidth="1" min="1" max="1"/>
    <col width="44" customWidth="1" min="2" max="2"/>
    <col width="16" customWidth="1" min="3" max="3"/>
    <col width="62" customWidth="1" min="4" max="4"/>
  </cols>
  <sheetData>
    <row r="2">
      <c r="B2" s="1" t="inlineStr">
        <is>
          <t>Inputs</t>
        </is>
      </c>
    </row>
    <row r="3">
      <c r="B3" s="2" t="inlineStr">
        <is>
          <t>Your position and your assumptions, separated, because only the first is a fact.</t>
        </is>
      </c>
    </row>
    <row r="5">
      <c r="B5" s="6" t="inlineStr">
        <is>
          <t>Your position</t>
        </is>
      </c>
      <c r="C5" s="7" t="n"/>
      <c r="D5" s="7" t="n"/>
    </row>
    <row r="6" ht="32" customHeight="1">
      <c r="B6" s="8" t="inlineStr">
        <is>
          <t>Total investable portfolio</t>
        </is>
      </c>
      <c r="C6" s="9" t="n">
        <v>200000</v>
      </c>
      <c r="D6" s="5" t="inlineStr">
        <is>
          <t>Everything you could choose to allocate. Exclude the house, include the 401(k).</t>
        </is>
      </c>
    </row>
    <row r="7" ht="32" customHeight="1">
      <c r="B7" s="8" t="inlineStr">
        <is>
          <t>Of that, in employer stock</t>
        </is>
      </c>
      <c r="C7" s="9" t="n">
        <v>100000</v>
      </c>
      <c r="D7" s="5" t="inlineStr">
        <is>
          <t>Vested shares, ESPP holdings, and any employer stock fund inside the 401(k). Unvested grants are not yours yet; leave them out.</t>
        </is>
      </c>
    </row>
    <row r="8" ht="32" customHeight="1">
      <c r="B8" s="8" t="inlineStr">
        <is>
          <t>Years you plan to hold</t>
        </is>
      </c>
      <c r="C8" s="10" t="n">
        <v>10</v>
      </c>
      <c r="D8" s="5" t="inlineStr">
        <is>
          <t>The horizon over which the comparison runs.</t>
        </is>
      </c>
    </row>
    <row r="9" ht="24" customHeight="1">
      <c r="B9" s="3" t="inlineStr">
        <is>
          <t>Concentration</t>
        </is>
      </c>
      <c r="C9" s="11">
        <f>IF(C6&gt;0,C7/C6,0)</f>
        <v/>
      </c>
      <c r="D9" s="5" t="inlineStr">
        <is>
          <t>The share of the portfolio riding on one company. This is the number that drives everything.</t>
        </is>
      </c>
    </row>
    <row r="11">
      <c r="B11" s="6" t="inlineStr">
        <is>
          <t>Market assumptions</t>
        </is>
      </c>
      <c r="C11" s="7" t="n"/>
      <c r="D11" s="7" t="n"/>
    </row>
    <row r="12" ht="38" customHeight="1">
      <c r="B12" s="8" t="inlineStr">
        <is>
          <t>Expected market return, real</t>
        </is>
      </c>
      <c r="C12" s="12" t="n">
        <v>0.07000000000000001</v>
      </c>
      <c r="D12" s="5" t="inlineStr">
        <is>
          <t>After inflation. Both portfolios get the same figure, which is the point: concentration does not change the expected return, only the spread around it.</t>
        </is>
      </c>
    </row>
    <row r="13" ht="38" customHeight="1">
      <c r="B13" s="8" t="inlineStr">
        <is>
          <t>Market volatility</t>
        </is>
      </c>
      <c r="C13" s="12" t="n">
        <v>0.16</v>
      </c>
      <c r="D13" s="5" t="inlineStr">
        <is>
          <t>Annual standard deviation of the index.</t>
        </is>
      </c>
    </row>
    <row r="14" ht="38" customHeight="1">
      <c r="B14" s="8" t="inlineStr">
        <is>
          <t>Single-stock idiosyncratic volatility</t>
        </is>
      </c>
      <c r="C14" s="12" t="n">
        <v>0.3</v>
      </c>
      <c r="D14" s="5" t="inlineStr">
        <is>
          <t>The company-specific part, on top of its market exposure. Thirty percent is typical for a large listed company and far too low for a small one.</t>
        </is>
      </c>
    </row>
    <row r="15" ht="38" customHeight="1">
      <c r="B15" s="8" t="inlineStr">
        <is>
          <t>Beta of the employer stock</t>
        </is>
      </c>
      <c r="C15" s="13" t="n">
        <v>1.1</v>
      </c>
      <c r="D15" s="5" t="inlineStr">
        <is>
          <t>How much it moves with the market. This is the compensated part of its risk.</t>
        </is>
      </c>
    </row>
    <row r="17">
      <c r="B17" s="6" t="inlineStr">
        <is>
          <t>Tax, for the vest-and-hold tab</t>
        </is>
      </c>
      <c r="C17" s="7" t="n"/>
      <c r="D17" s="7" t="n"/>
    </row>
    <row r="18">
      <c r="B18" s="8" t="inlineStr">
        <is>
          <t>Grant value at vest</t>
        </is>
      </c>
      <c r="C18" s="9" t="n">
        <v>50000</v>
      </c>
      <c r="D18" s="5" t="inlineStr">
        <is>
          <t>The market value of the shares on the day they vested.</t>
        </is>
      </c>
    </row>
    <row r="19" ht="24" customHeight="1">
      <c r="B19" s="8" t="inlineStr">
        <is>
          <t>Your marginal ordinary rate</t>
        </is>
      </c>
      <c r="C19" s="12" t="n">
        <v>0.32</v>
      </c>
      <c r="D19" s="5" t="inlineStr">
        <is>
          <t>Federal plus state plus payroll, combined. Vesting is ordinary income, not a capital gain.</t>
        </is>
      </c>
    </row>
    <row r="20">
      <c r="B20" s="8" t="inlineStr">
        <is>
          <t>Long-term capital gains rate</t>
        </is>
      </c>
      <c r="C20" s="12" t="n">
        <v>0.15</v>
      </c>
      <c r="D20" s="5" t="inlineStr">
        <is>
          <t>Applies only to appreciation after vest, and only after a year.</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B2:D25"/>
  <sheetViews>
    <sheetView showGridLines="0" workbookViewId="0">
      <selection activeCell="A1" sqref="A1"/>
    </sheetView>
  </sheetViews>
  <sheetFormatPr baseColWidth="8" defaultRowHeight="15"/>
  <cols>
    <col width="3" customWidth="1" min="1" max="1"/>
    <col width="46" customWidth="1" min="2" max="2"/>
    <col width="18" customWidth="1" min="3" max="3"/>
    <col width="62" customWidth="1" min="4" max="4"/>
  </cols>
  <sheetData>
    <row r="2">
      <c r="B2" s="1" t="inlineStr">
        <is>
          <t>Vest and hold</t>
        </is>
      </c>
    </row>
    <row r="3">
      <c r="B3" s="2" t="inlineStr">
        <is>
          <t>What you are actually holding the morning after a vest.</t>
        </is>
      </c>
    </row>
    <row r="5">
      <c r="B5" s="6" t="inlineStr">
        <is>
          <t>The vest</t>
        </is>
      </c>
      <c r="C5" s="7" t="n"/>
      <c r="D5" s="7" t="n"/>
    </row>
    <row r="6" ht="26" customHeight="1">
      <c r="B6" s="8" t="inlineStr">
        <is>
          <t>Grant value at vest</t>
        </is>
      </c>
      <c r="C6" s="14">
        <f>Inputs!C18</f>
        <v/>
      </c>
      <c r="D6" s="5" t="inlineStr">
        <is>
          <t>Taxed as ordinary income on this amount.</t>
        </is>
      </c>
    </row>
    <row r="7" ht="26" customHeight="1">
      <c r="B7" s="8" t="inlineStr">
        <is>
          <t>Tax withheld or owed</t>
        </is>
      </c>
      <c r="C7" s="14">
        <f>Inputs!C18*Inputs!C19</f>
        <v/>
      </c>
      <c r="D7" s="5" t="inlineStr">
        <is>
          <t>At your combined marginal rate.</t>
        </is>
      </c>
    </row>
    <row r="8" ht="26" customHeight="1">
      <c r="B8" s="8" t="inlineStr">
        <is>
          <t>After-tax value in your hands</t>
        </is>
      </c>
      <c r="C8" s="14">
        <f>Inputs!C18*(1-Inputs!C19)</f>
        <v/>
      </c>
      <c r="D8" s="5" t="inlineStr">
        <is>
          <t>This is the real size of the grant, and the amount now sitting in one stock.</t>
        </is>
      </c>
    </row>
    <row r="10">
      <c r="B10" s="6" t="inlineStr">
        <is>
          <t>The identity</t>
        </is>
      </c>
      <c r="C10" s="7" t="n"/>
      <c r="D10" s="7" t="n"/>
    </row>
    <row r="11" ht="16" customHeight="1">
      <c r="B11" s="4" t="inlineStr">
        <is>
          <t>You now hold after-tax money invested in one company at today's price. The alternative was receiving the same after-tax cash and choosing where to put it. There is no tax difference between the two, no transaction cost of consequence, and no loyalty effect that shows up in a return. Holding is a purchase decision you make again every day you do not sell.</t>
        </is>
      </c>
    </row>
    <row r="12"/>
    <row r="13"/>
    <row r="15">
      <c r="B15" s="6" t="inlineStr">
        <is>
          <t>The test</t>
        </is>
      </c>
      <c r="C15" s="15" t="inlineStr"/>
      <c r="D15" s="15" t="inlineStr"/>
    </row>
    <row r="16">
      <c r="B16" s="8" t="inlineStr">
        <is>
          <t>If handed this in cash instead, how much would you put in your employer's stock?</t>
        </is>
      </c>
      <c r="C16" s="9" t="n">
        <v>0</v>
      </c>
      <c r="D16" s="5" t="inlineStr">
        <is>
          <t>Answer honestly before looking at the line below.</t>
        </is>
      </c>
    </row>
    <row r="17">
      <c r="B17" s="8" t="inlineStr">
        <is>
          <t>What you are in fact holding</t>
        </is>
      </c>
      <c r="C17" s="14">
        <f>Inputs!C18*(1-Inputs!C19)</f>
        <v/>
      </c>
    </row>
    <row r="18" ht="26" customHeight="1">
      <c r="B18" s="8" t="inlineStr">
        <is>
          <t>The gap, which is the inertia</t>
        </is>
      </c>
      <c r="C18" s="16">
        <f>C17-C16</f>
        <v/>
      </c>
      <c r="D18" s="5" t="inlineStr">
        <is>
          <t>The amount you are holding only because selling requires an action and holding does not.</t>
        </is>
      </c>
    </row>
    <row r="20">
      <c r="B20" s="6" t="inlineStr">
        <is>
          <t>What selling costs, if the shares have risen</t>
        </is>
      </c>
      <c r="C20" s="7" t="n"/>
      <c r="D20" s="7" t="n"/>
    </row>
    <row r="21">
      <c r="B21" s="8" t="inlineStr">
        <is>
          <t>Current value of the vested position</t>
        </is>
      </c>
      <c r="C21" s="14">
        <f>Inputs!C7</f>
        <v/>
      </c>
    </row>
    <row r="22">
      <c r="B22" s="8" t="inlineStr">
        <is>
          <t>Cost basis (the value at vest, already taxed)</t>
        </is>
      </c>
      <c r="C22" s="14">
        <f>Inputs!C18</f>
        <v/>
      </c>
    </row>
    <row r="23">
      <c r="B23" s="8" t="inlineStr">
        <is>
          <t>Taxable gain since vest</t>
        </is>
      </c>
      <c r="C23" s="14">
        <f>MAX(0,C21-C22)</f>
        <v/>
      </c>
    </row>
    <row r="24" ht="34" customHeight="1">
      <c r="B24" s="8" t="inlineStr">
        <is>
          <t>Tax on selling the whole position</t>
        </is>
      </c>
      <c r="C24" s="16">
        <f>C23*Inputs!C20</f>
        <v/>
      </c>
      <c r="D24" s="5" t="inlineStr">
        <is>
          <t>Only the appreciation since vest is taxed again. The vest itself was already taxed in full, which is why the bill is usually far smaller than people fear.</t>
        </is>
      </c>
    </row>
    <row r="25" ht="26" customHeight="1">
      <c r="B25" s="8" t="inlineStr">
        <is>
          <t>Tax as a share of the position</t>
        </is>
      </c>
      <c r="C25" s="17">
        <f>IF(C21&gt;0,C24/C21,0)</f>
        <v/>
      </c>
      <c r="D25" s="5" t="inlineStr">
        <is>
          <t>Compare this with the cost of concentration on the Distribution tab. It is usually much the smaller of the two.</t>
        </is>
      </c>
    </row>
  </sheetData>
  <mergeCells count="1">
    <mergeCell ref="B11:D13"/>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B2:G26"/>
  <sheetViews>
    <sheetView showGridLines="0" workbookViewId="0">
      <selection activeCell="A1" sqref="A1"/>
    </sheetView>
  </sheetViews>
  <sheetFormatPr baseColWidth="8" defaultRowHeight="15"/>
  <cols>
    <col width="3" customWidth="1" min="1" max="1"/>
    <col width="30" customWidth="1" min="2" max="2"/>
    <col width="17" customWidth="1" min="3" max="3"/>
    <col width="17" customWidth="1" min="4" max="4"/>
    <col width="17" customWidth="1" min="5" max="5"/>
    <col width="15" customWidth="1" min="6" max="6"/>
    <col width="46" customWidth="1" min="7" max="7"/>
  </cols>
  <sheetData>
    <row r="2">
      <c r="B2" s="1" t="inlineStr">
        <is>
          <t>Distribution</t>
        </is>
      </c>
    </row>
    <row r="3">
      <c r="B3" s="2" t="inlineStr">
        <is>
          <t>Where your portfolio lands, at your concentration and at zero, over your horizon.</t>
        </is>
      </c>
    </row>
    <row r="5">
      <c r="B5" s="6" t="inlineStr">
        <is>
          <t>The arithmetic, shown</t>
        </is>
      </c>
      <c r="C5" s="7" t="n"/>
      <c r="D5" s="7" t="n"/>
      <c r="E5" s="7" t="n"/>
      <c r="F5" s="7" t="n"/>
      <c r="G5" s="7" t="n"/>
    </row>
    <row r="6">
      <c r="B6" s="8" t="inlineStr">
        <is>
          <t>Months</t>
        </is>
      </c>
      <c r="C6" s="18">
        <f>Inputs!C8*12</f>
        <v/>
      </c>
    </row>
    <row r="7" ht="30" customHeight="1">
      <c r="B7" s="8" t="inlineStr">
        <is>
          <t>Effective market exposure, your mix</t>
        </is>
      </c>
      <c r="C7" s="19">
        <f>Inputs!C9*Inputs!C15+(1-Inputs!C9)</f>
        <v/>
      </c>
      <c r="G7" s="5" t="inlineStr">
        <is>
          <t>Concentration times beta, plus whatever is in the index. Above one, you carry more market risk as well as the single-name kind.</t>
        </is>
      </c>
    </row>
    <row r="8">
      <c r="B8" s="8" t="inlineStr">
        <is>
          <t>Monthly mean log drift, your mix</t>
        </is>
      </c>
      <c r="C8" s="20">
        <f>C7*(Inputs!C12/12)+Inputs!C9*(-0.5*Inputs!C14^2/12)</f>
        <v/>
      </c>
    </row>
    <row r="9">
      <c r="B9" s="8" t="inlineStr">
        <is>
          <t>Monthly variance, your mix</t>
        </is>
      </c>
      <c r="C9" s="20">
        <f>C7^2*(Inputs!C13^2/12)+Inputs!C9^2*(Inputs!C14^2/12)</f>
        <v/>
      </c>
    </row>
    <row r="10">
      <c r="B10" s="8" t="inlineStr">
        <is>
          <t>Monthly variance, fully diversified</t>
        </is>
      </c>
      <c r="C10" s="20">
        <f>Inputs!C13^2/12</f>
        <v/>
      </c>
    </row>
    <row r="11">
      <c r="B11" s="8" t="inlineStr">
        <is>
          <t>Monthly mean log drift, fully diversified</t>
        </is>
      </c>
      <c r="C11" s="20">
        <f>Inputs!C12/12</f>
        <v/>
      </c>
    </row>
    <row r="13">
      <c r="B13" s="6" t="inlineStr">
        <is>
          <t>Terminal value</t>
        </is>
      </c>
      <c r="C13" s="6" t="inlineStr">
        <is>
          <t>Your mix</t>
        </is>
      </c>
      <c r="D13" s="6" t="inlineStr">
        <is>
          <t>Diversified</t>
        </is>
      </c>
      <c r="E13" s="6" t="inlineStr">
        <is>
          <t>Cost</t>
        </is>
      </c>
      <c r="F13" s="6" t="inlineStr"/>
      <c r="G13" s="6" t="inlineStr"/>
    </row>
    <row r="14" ht="28" customHeight="1">
      <c r="B14" s="3" t="inlineStr">
        <is>
          <t>Median</t>
        </is>
      </c>
      <c r="C14" s="14">
        <f>Inputs!C6*EXP($C$6*($C$8-$C$9/2))</f>
        <v/>
      </c>
      <c r="D14" s="14">
        <f>Inputs!C6*EXP($C$6*($C$11-$C$10/2))</f>
        <v/>
      </c>
      <c r="E14" s="21">
        <f>D14-C14</f>
        <v/>
      </c>
      <c r="G14" s="5" t="inlineStr">
        <is>
          <t>The middle outcome. Concentration lowers it, because volatility costs compound growth.</t>
        </is>
      </c>
    </row>
    <row r="15" ht="28" customHeight="1">
      <c r="B15" s="3" t="inlineStr">
        <is>
          <t>10th percentile</t>
        </is>
      </c>
      <c r="C15" s="14">
        <f>C14*EXP(-NORMSINV(0.9)*SQRT($C$6*$C$9))</f>
        <v/>
      </c>
      <c r="D15" s="14">
        <f>D14*EXP(-NORMSINV(0.9)*SQRT($C$6*$C$10))</f>
        <v/>
      </c>
      <c r="E15" s="21">
        <f>D15-C15</f>
        <v/>
      </c>
      <c r="G15" s="5" t="inlineStr">
        <is>
          <t>The bad case. This is where almost all of the damage shows up.</t>
        </is>
      </c>
    </row>
    <row r="16" ht="28" customHeight="1">
      <c r="B16" s="3" t="inlineStr">
        <is>
          <t>90th percentile</t>
        </is>
      </c>
      <c r="C16" s="14">
        <f>C14*EXP(NORMSINV(0.9)*SQRT($C$6*$C$9))</f>
        <v/>
      </c>
      <c r="D16" s="14">
        <f>D14*EXP(NORMSINV(0.9)*SQRT($C$6*$C$10))</f>
        <v/>
      </c>
      <c r="E16" s="21">
        <f>D16-C16</f>
        <v/>
      </c>
      <c r="G16" s="5" t="inlineStr">
        <is>
          <t>The good case, which barely improves. You are not being paid for the risk.</t>
        </is>
      </c>
    </row>
    <row r="17" ht="30" customHeight="1">
      <c r="B17" s="3" t="inlineStr">
        <is>
          <t>Chance of ending below where you started</t>
        </is>
      </c>
      <c r="C17" s="11">
        <f>NORMSDIST(-($C$6*($C$8-$C$9/2))/SQRT($C$6*$C$9))</f>
        <v/>
      </c>
      <c r="D17" s="11">
        <f>NORMSDIST(-($C$6*($C$11-$C$10/2))/SQRT($C$6*$C$10))</f>
        <v/>
      </c>
      <c r="E17" s="22">
        <f>C17-D17</f>
        <v/>
      </c>
      <c r="G17" s="5" t="inlineStr">
        <is>
          <t>The clearest single statement of what concentration buys you: a materially higher chance of going nowhere over a decade.</t>
        </is>
      </c>
    </row>
    <row r="19">
      <c r="B19" s="3" t="inlineStr">
        <is>
          <t>The headline</t>
        </is>
      </c>
      <c r="C19" s="16">
        <f>D14-C14</f>
        <v/>
      </c>
      <c r="D19" s="2" t="inlineStr">
        <is>
          <t>cost at the median</t>
        </is>
      </c>
    </row>
    <row r="20">
      <c r="B20" s="3" t="inlineStr"/>
      <c r="C20" s="17">
        <f>C17-D17</f>
        <v/>
      </c>
      <c r="D20" s="2" t="inlineStr">
        <is>
          <t>extra chance of going nowhere</t>
        </is>
      </c>
    </row>
    <row r="22">
      <c r="B22" s="3" t="inlineStr">
        <is>
          <t>How close is this to the published simulation?</t>
        </is>
      </c>
    </row>
    <row r="23">
      <c r="B23" s="5" t="inlineStr">
        <is>
          <t>The essay runs 50,000 Monte Carlo paths; this sheet uses the closed form of the same process. Checked against the five concentration levels in the published table, the medians differ by at most 0.47%, the tenth percentiles by at most 1.34%, and the probability of ending below the starting value by at most 0.16 percentage points. Close enough that the decision never turns on the difference, and stated here so you do not have to take that on trust.</t>
        </is>
      </c>
    </row>
    <row r="24"/>
    <row r="25"/>
    <row r="26"/>
  </sheetData>
  <mergeCells count="1">
    <mergeCell ref="B23:G26"/>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B2:H33"/>
  <sheetViews>
    <sheetView showGridLines="0" workbookViewId="0">
      <selection activeCell="A1" sqref="A1"/>
    </sheetView>
  </sheetViews>
  <sheetFormatPr baseColWidth="8" defaultRowHeight="15"/>
  <cols>
    <col width="3" customWidth="1" min="1" max="1"/>
    <col width="26" customWidth="1" min="2" max="2"/>
    <col width="13" customWidth="1" min="3" max="3"/>
    <col width="13" customWidth="1" min="4" max="4"/>
    <col width="13" customWidth="1" min="5" max="5"/>
    <col width="13" customWidth="1" min="6" max="6"/>
    <col width="13" customWidth="1" min="7" max="7"/>
    <col width="13" customWidth="1" min="8" max="8"/>
  </cols>
  <sheetData>
    <row r="2">
      <c r="B2" s="1" t="inlineStr">
        <is>
          <t>Sensitivity</t>
        </is>
      </c>
    </row>
    <row r="3">
      <c r="B3" s="2" t="inlineStr">
        <is>
          <t>Median terminal value and the chance of going nowhere, across concentration and single-stock volatility. Your other inputs are held as entered.</t>
        </is>
      </c>
    </row>
    <row r="5">
      <c r="B5" s="3" t="inlineStr">
        <is>
          <t>Median terminal value</t>
        </is>
      </c>
    </row>
    <row r="6">
      <c r="B6" s="6" t="inlineStr">
        <is>
          <t>Concentration  \  single-stock vol</t>
        </is>
      </c>
      <c r="C6" s="23" t="n">
        <v>0.2</v>
      </c>
      <c r="D6" s="23" t="n">
        <v>0.25</v>
      </c>
      <c r="E6" s="23" t="n">
        <v>0.3</v>
      </c>
      <c r="F6" s="23" t="n">
        <v>0.4</v>
      </c>
      <c r="G6" s="23" t="n">
        <v>0.5</v>
      </c>
      <c r="H6" s="23" t="n">
        <v>0.6</v>
      </c>
    </row>
    <row r="7">
      <c r="B7" s="24" t="n">
        <v>0</v>
      </c>
      <c r="C7" s="25">
        <f>Inputs!$C$6*EXP((Inputs!$C$8*12)*((($B7*Inputs!$C$15+(1-$B7))*(Inputs!$C$12/12)+$B7*(-0.5*C$6^2/12))-(($B7*Inputs!$C$15+(1-$B7))^2*(Inputs!$C$13^2/12)+$B7^2*(C$6^2/12))/2))</f>
        <v/>
      </c>
      <c r="D7" s="25">
        <f>Inputs!$C$6*EXP((Inputs!$C$8*12)*((($B7*Inputs!$C$15+(1-$B7))*(Inputs!$C$12/12)+$B7*(-0.5*D$6^2/12))-(($B7*Inputs!$C$15+(1-$B7))^2*(Inputs!$C$13^2/12)+$B7^2*(D$6^2/12))/2))</f>
        <v/>
      </c>
      <c r="E7" s="25">
        <f>Inputs!$C$6*EXP((Inputs!$C$8*12)*((($B7*Inputs!$C$15+(1-$B7))*(Inputs!$C$12/12)+$B7*(-0.5*E$6^2/12))-(($B7*Inputs!$C$15+(1-$B7))^2*(Inputs!$C$13^2/12)+$B7^2*(E$6^2/12))/2))</f>
        <v/>
      </c>
      <c r="F7" s="25">
        <f>Inputs!$C$6*EXP((Inputs!$C$8*12)*((($B7*Inputs!$C$15+(1-$B7))*(Inputs!$C$12/12)+$B7*(-0.5*F$6^2/12))-(($B7*Inputs!$C$15+(1-$B7))^2*(Inputs!$C$13^2/12)+$B7^2*(F$6^2/12))/2))</f>
        <v/>
      </c>
      <c r="G7" s="25">
        <f>Inputs!$C$6*EXP((Inputs!$C$8*12)*((($B7*Inputs!$C$15+(1-$B7))*(Inputs!$C$12/12)+$B7*(-0.5*G$6^2/12))-(($B7*Inputs!$C$15+(1-$B7))^2*(Inputs!$C$13^2/12)+$B7^2*(G$6^2/12))/2))</f>
        <v/>
      </c>
      <c r="H7" s="25">
        <f>Inputs!$C$6*EXP((Inputs!$C$8*12)*((($B7*Inputs!$C$15+(1-$B7))*(Inputs!$C$12/12)+$B7*(-0.5*H$6^2/12))-(($B7*Inputs!$C$15+(1-$B7))^2*(Inputs!$C$13^2/12)+$B7^2*(H$6^2/12))/2))</f>
        <v/>
      </c>
    </row>
    <row r="8">
      <c r="B8" s="24" t="n">
        <v>0.1</v>
      </c>
      <c r="C8" s="25">
        <f>Inputs!$C$6*EXP((Inputs!$C$8*12)*((($B8*Inputs!$C$15+(1-$B8))*(Inputs!$C$12/12)+$B8*(-0.5*C$6^2/12))-(($B8*Inputs!$C$15+(1-$B8))^2*(Inputs!$C$13^2/12)+$B8^2*(C$6^2/12))/2))</f>
        <v/>
      </c>
      <c r="D8" s="25">
        <f>Inputs!$C$6*EXP((Inputs!$C$8*12)*((($B8*Inputs!$C$15+(1-$B8))*(Inputs!$C$12/12)+$B8*(-0.5*D$6^2/12))-(($B8*Inputs!$C$15+(1-$B8))^2*(Inputs!$C$13^2/12)+$B8^2*(D$6^2/12))/2))</f>
        <v/>
      </c>
      <c r="E8" s="25">
        <f>Inputs!$C$6*EXP((Inputs!$C$8*12)*((($B8*Inputs!$C$15+(1-$B8))*(Inputs!$C$12/12)+$B8*(-0.5*E$6^2/12))-(($B8*Inputs!$C$15+(1-$B8))^2*(Inputs!$C$13^2/12)+$B8^2*(E$6^2/12))/2))</f>
        <v/>
      </c>
      <c r="F8" s="25">
        <f>Inputs!$C$6*EXP((Inputs!$C$8*12)*((($B8*Inputs!$C$15+(1-$B8))*(Inputs!$C$12/12)+$B8*(-0.5*F$6^2/12))-(($B8*Inputs!$C$15+(1-$B8))^2*(Inputs!$C$13^2/12)+$B8^2*(F$6^2/12))/2))</f>
        <v/>
      </c>
      <c r="G8" s="25">
        <f>Inputs!$C$6*EXP((Inputs!$C$8*12)*((($B8*Inputs!$C$15+(1-$B8))*(Inputs!$C$12/12)+$B8*(-0.5*G$6^2/12))-(($B8*Inputs!$C$15+(1-$B8))^2*(Inputs!$C$13^2/12)+$B8^2*(G$6^2/12))/2))</f>
        <v/>
      </c>
      <c r="H8" s="25">
        <f>Inputs!$C$6*EXP((Inputs!$C$8*12)*((($B8*Inputs!$C$15+(1-$B8))*(Inputs!$C$12/12)+$B8*(-0.5*H$6^2/12))-(($B8*Inputs!$C$15+(1-$B8))^2*(Inputs!$C$13^2/12)+$B8^2*(H$6^2/12))/2))</f>
        <v/>
      </c>
    </row>
    <row r="9">
      <c r="B9" s="24" t="n">
        <v>0.25</v>
      </c>
      <c r="C9" s="25">
        <f>Inputs!$C$6*EXP((Inputs!$C$8*12)*((($B9*Inputs!$C$15+(1-$B9))*(Inputs!$C$12/12)+$B9*(-0.5*C$6^2/12))-(($B9*Inputs!$C$15+(1-$B9))^2*(Inputs!$C$13^2/12)+$B9^2*(C$6^2/12))/2))</f>
        <v/>
      </c>
      <c r="D9" s="25">
        <f>Inputs!$C$6*EXP((Inputs!$C$8*12)*((($B9*Inputs!$C$15+(1-$B9))*(Inputs!$C$12/12)+$B9*(-0.5*D$6^2/12))-(($B9*Inputs!$C$15+(1-$B9))^2*(Inputs!$C$13^2/12)+$B9^2*(D$6^2/12))/2))</f>
        <v/>
      </c>
      <c r="E9" s="25">
        <f>Inputs!$C$6*EXP((Inputs!$C$8*12)*((($B9*Inputs!$C$15+(1-$B9))*(Inputs!$C$12/12)+$B9*(-0.5*E$6^2/12))-(($B9*Inputs!$C$15+(1-$B9))^2*(Inputs!$C$13^2/12)+$B9^2*(E$6^2/12))/2))</f>
        <v/>
      </c>
      <c r="F9" s="25">
        <f>Inputs!$C$6*EXP((Inputs!$C$8*12)*((($B9*Inputs!$C$15+(1-$B9))*(Inputs!$C$12/12)+$B9*(-0.5*F$6^2/12))-(($B9*Inputs!$C$15+(1-$B9))^2*(Inputs!$C$13^2/12)+$B9^2*(F$6^2/12))/2))</f>
        <v/>
      </c>
      <c r="G9" s="25">
        <f>Inputs!$C$6*EXP((Inputs!$C$8*12)*((($B9*Inputs!$C$15+(1-$B9))*(Inputs!$C$12/12)+$B9*(-0.5*G$6^2/12))-(($B9*Inputs!$C$15+(1-$B9))^2*(Inputs!$C$13^2/12)+$B9^2*(G$6^2/12))/2))</f>
        <v/>
      </c>
      <c r="H9" s="25">
        <f>Inputs!$C$6*EXP((Inputs!$C$8*12)*((($B9*Inputs!$C$15+(1-$B9))*(Inputs!$C$12/12)+$B9*(-0.5*H$6^2/12))-(($B9*Inputs!$C$15+(1-$B9))^2*(Inputs!$C$13^2/12)+$B9^2*(H$6^2/12))/2))</f>
        <v/>
      </c>
    </row>
    <row r="10">
      <c r="B10" s="24" t="n">
        <v>0.4</v>
      </c>
      <c r="C10" s="25">
        <f>Inputs!$C$6*EXP((Inputs!$C$8*12)*((($B10*Inputs!$C$15+(1-$B10))*(Inputs!$C$12/12)+$B10*(-0.5*C$6^2/12))-(($B10*Inputs!$C$15+(1-$B10))^2*(Inputs!$C$13^2/12)+$B10^2*(C$6^2/12))/2))</f>
        <v/>
      </c>
      <c r="D10" s="25">
        <f>Inputs!$C$6*EXP((Inputs!$C$8*12)*((($B10*Inputs!$C$15+(1-$B10))*(Inputs!$C$12/12)+$B10*(-0.5*D$6^2/12))-(($B10*Inputs!$C$15+(1-$B10))^2*(Inputs!$C$13^2/12)+$B10^2*(D$6^2/12))/2))</f>
        <v/>
      </c>
      <c r="E10" s="25">
        <f>Inputs!$C$6*EXP((Inputs!$C$8*12)*((($B10*Inputs!$C$15+(1-$B10))*(Inputs!$C$12/12)+$B10*(-0.5*E$6^2/12))-(($B10*Inputs!$C$15+(1-$B10))^2*(Inputs!$C$13^2/12)+$B10^2*(E$6^2/12))/2))</f>
        <v/>
      </c>
      <c r="F10" s="25">
        <f>Inputs!$C$6*EXP((Inputs!$C$8*12)*((($B10*Inputs!$C$15+(1-$B10))*(Inputs!$C$12/12)+$B10*(-0.5*F$6^2/12))-(($B10*Inputs!$C$15+(1-$B10))^2*(Inputs!$C$13^2/12)+$B10^2*(F$6^2/12))/2))</f>
        <v/>
      </c>
      <c r="G10" s="25">
        <f>Inputs!$C$6*EXP((Inputs!$C$8*12)*((($B10*Inputs!$C$15+(1-$B10))*(Inputs!$C$12/12)+$B10*(-0.5*G$6^2/12))-(($B10*Inputs!$C$15+(1-$B10))^2*(Inputs!$C$13^2/12)+$B10^2*(G$6^2/12))/2))</f>
        <v/>
      </c>
      <c r="H10" s="25">
        <f>Inputs!$C$6*EXP((Inputs!$C$8*12)*((($B10*Inputs!$C$15+(1-$B10))*(Inputs!$C$12/12)+$B10*(-0.5*H$6^2/12))-(($B10*Inputs!$C$15+(1-$B10))^2*(Inputs!$C$13^2/12)+$B10^2*(H$6^2/12))/2))</f>
        <v/>
      </c>
    </row>
    <row r="11">
      <c r="B11" s="24" t="n">
        <v>0.5</v>
      </c>
      <c r="C11" s="25">
        <f>Inputs!$C$6*EXP((Inputs!$C$8*12)*((($B11*Inputs!$C$15+(1-$B11))*(Inputs!$C$12/12)+$B11*(-0.5*C$6^2/12))-(($B11*Inputs!$C$15+(1-$B11))^2*(Inputs!$C$13^2/12)+$B11^2*(C$6^2/12))/2))</f>
        <v/>
      </c>
      <c r="D11" s="25">
        <f>Inputs!$C$6*EXP((Inputs!$C$8*12)*((($B11*Inputs!$C$15+(1-$B11))*(Inputs!$C$12/12)+$B11*(-0.5*D$6^2/12))-(($B11*Inputs!$C$15+(1-$B11))^2*(Inputs!$C$13^2/12)+$B11^2*(D$6^2/12))/2))</f>
        <v/>
      </c>
      <c r="E11" s="25">
        <f>Inputs!$C$6*EXP((Inputs!$C$8*12)*((($B11*Inputs!$C$15+(1-$B11))*(Inputs!$C$12/12)+$B11*(-0.5*E$6^2/12))-(($B11*Inputs!$C$15+(1-$B11))^2*(Inputs!$C$13^2/12)+$B11^2*(E$6^2/12))/2))</f>
        <v/>
      </c>
      <c r="F11" s="25">
        <f>Inputs!$C$6*EXP((Inputs!$C$8*12)*((($B11*Inputs!$C$15+(1-$B11))*(Inputs!$C$12/12)+$B11*(-0.5*F$6^2/12))-(($B11*Inputs!$C$15+(1-$B11))^2*(Inputs!$C$13^2/12)+$B11^2*(F$6^2/12))/2))</f>
        <v/>
      </c>
      <c r="G11" s="25">
        <f>Inputs!$C$6*EXP((Inputs!$C$8*12)*((($B11*Inputs!$C$15+(1-$B11))*(Inputs!$C$12/12)+$B11*(-0.5*G$6^2/12))-(($B11*Inputs!$C$15+(1-$B11))^2*(Inputs!$C$13^2/12)+$B11^2*(G$6^2/12))/2))</f>
        <v/>
      </c>
      <c r="H11" s="25">
        <f>Inputs!$C$6*EXP((Inputs!$C$8*12)*((($B11*Inputs!$C$15+(1-$B11))*(Inputs!$C$12/12)+$B11*(-0.5*H$6^2/12))-(($B11*Inputs!$C$15+(1-$B11))^2*(Inputs!$C$13^2/12)+$B11^2*(H$6^2/12))/2))</f>
        <v/>
      </c>
    </row>
    <row r="12">
      <c r="B12" s="24" t="n">
        <v>0.65</v>
      </c>
      <c r="C12" s="25">
        <f>Inputs!$C$6*EXP((Inputs!$C$8*12)*((($B12*Inputs!$C$15+(1-$B12))*(Inputs!$C$12/12)+$B12*(-0.5*C$6^2/12))-(($B12*Inputs!$C$15+(1-$B12))^2*(Inputs!$C$13^2/12)+$B12^2*(C$6^2/12))/2))</f>
        <v/>
      </c>
      <c r="D12" s="25">
        <f>Inputs!$C$6*EXP((Inputs!$C$8*12)*((($B12*Inputs!$C$15+(1-$B12))*(Inputs!$C$12/12)+$B12*(-0.5*D$6^2/12))-(($B12*Inputs!$C$15+(1-$B12))^2*(Inputs!$C$13^2/12)+$B12^2*(D$6^2/12))/2))</f>
        <v/>
      </c>
      <c r="E12" s="25">
        <f>Inputs!$C$6*EXP((Inputs!$C$8*12)*((($B12*Inputs!$C$15+(1-$B12))*(Inputs!$C$12/12)+$B12*(-0.5*E$6^2/12))-(($B12*Inputs!$C$15+(1-$B12))^2*(Inputs!$C$13^2/12)+$B12^2*(E$6^2/12))/2))</f>
        <v/>
      </c>
      <c r="F12" s="25">
        <f>Inputs!$C$6*EXP((Inputs!$C$8*12)*((($B12*Inputs!$C$15+(1-$B12))*(Inputs!$C$12/12)+$B12*(-0.5*F$6^2/12))-(($B12*Inputs!$C$15+(1-$B12))^2*(Inputs!$C$13^2/12)+$B12^2*(F$6^2/12))/2))</f>
        <v/>
      </c>
      <c r="G12" s="25">
        <f>Inputs!$C$6*EXP((Inputs!$C$8*12)*((($B12*Inputs!$C$15+(1-$B12))*(Inputs!$C$12/12)+$B12*(-0.5*G$6^2/12))-(($B12*Inputs!$C$15+(1-$B12))^2*(Inputs!$C$13^2/12)+$B12^2*(G$6^2/12))/2))</f>
        <v/>
      </c>
      <c r="H12" s="25">
        <f>Inputs!$C$6*EXP((Inputs!$C$8*12)*((($B12*Inputs!$C$15+(1-$B12))*(Inputs!$C$12/12)+$B12*(-0.5*H$6^2/12))-(($B12*Inputs!$C$15+(1-$B12))^2*(Inputs!$C$13^2/12)+$B12^2*(H$6^2/12))/2))</f>
        <v/>
      </c>
    </row>
    <row r="13">
      <c r="B13" s="24" t="n">
        <v>0.75</v>
      </c>
      <c r="C13" s="25">
        <f>Inputs!$C$6*EXP((Inputs!$C$8*12)*((($B13*Inputs!$C$15+(1-$B13))*(Inputs!$C$12/12)+$B13*(-0.5*C$6^2/12))-(($B13*Inputs!$C$15+(1-$B13))^2*(Inputs!$C$13^2/12)+$B13^2*(C$6^2/12))/2))</f>
        <v/>
      </c>
      <c r="D13" s="25">
        <f>Inputs!$C$6*EXP((Inputs!$C$8*12)*((($B13*Inputs!$C$15+(1-$B13))*(Inputs!$C$12/12)+$B13*(-0.5*D$6^2/12))-(($B13*Inputs!$C$15+(1-$B13))^2*(Inputs!$C$13^2/12)+$B13^2*(D$6^2/12))/2))</f>
        <v/>
      </c>
      <c r="E13" s="25">
        <f>Inputs!$C$6*EXP((Inputs!$C$8*12)*((($B13*Inputs!$C$15+(1-$B13))*(Inputs!$C$12/12)+$B13*(-0.5*E$6^2/12))-(($B13*Inputs!$C$15+(1-$B13))^2*(Inputs!$C$13^2/12)+$B13^2*(E$6^2/12))/2))</f>
        <v/>
      </c>
      <c r="F13" s="25">
        <f>Inputs!$C$6*EXP((Inputs!$C$8*12)*((($B13*Inputs!$C$15+(1-$B13))*(Inputs!$C$12/12)+$B13*(-0.5*F$6^2/12))-(($B13*Inputs!$C$15+(1-$B13))^2*(Inputs!$C$13^2/12)+$B13^2*(F$6^2/12))/2))</f>
        <v/>
      </c>
      <c r="G13" s="25">
        <f>Inputs!$C$6*EXP((Inputs!$C$8*12)*((($B13*Inputs!$C$15+(1-$B13))*(Inputs!$C$12/12)+$B13*(-0.5*G$6^2/12))-(($B13*Inputs!$C$15+(1-$B13))^2*(Inputs!$C$13^2/12)+$B13^2*(G$6^2/12))/2))</f>
        <v/>
      </c>
      <c r="H13" s="25">
        <f>Inputs!$C$6*EXP((Inputs!$C$8*12)*((($B13*Inputs!$C$15+(1-$B13))*(Inputs!$C$12/12)+$B13*(-0.5*H$6^2/12))-(($B13*Inputs!$C$15+(1-$B13))^2*(Inputs!$C$13^2/12)+$B13^2*(H$6^2/12))/2))</f>
        <v/>
      </c>
    </row>
    <row r="14">
      <c r="B14" s="24" t="n">
        <v>0.9</v>
      </c>
      <c r="C14" s="25">
        <f>Inputs!$C$6*EXP((Inputs!$C$8*12)*((($B14*Inputs!$C$15+(1-$B14))*(Inputs!$C$12/12)+$B14*(-0.5*C$6^2/12))-(($B14*Inputs!$C$15+(1-$B14))^2*(Inputs!$C$13^2/12)+$B14^2*(C$6^2/12))/2))</f>
        <v/>
      </c>
      <c r="D14" s="25">
        <f>Inputs!$C$6*EXP((Inputs!$C$8*12)*((($B14*Inputs!$C$15+(1-$B14))*(Inputs!$C$12/12)+$B14*(-0.5*D$6^2/12))-(($B14*Inputs!$C$15+(1-$B14))^2*(Inputs!$C$13^2/12)+$B14^2*(D$6^2/12))/2))</f>
        <v/>
      </c>
      <c r="E14" s="25">
        <f>Inputs!$C$6*EXP((Inputs!$C$8*12)*((($B14*Inputs!$C$15+(1-$B14))*(Inputs!$C$12/12)+$B14*(-0.5*E$6^2/12))-(($B14*Inputs!$C$15+(1-$B14))^2*(Inputs!$C$13^2/12)+$B14^2*(E$6^2/12))/2))</f>
        <v/>
      </c>
      <c r="F14" s="25">
        <f>Inputs!$C$6*EXP((Inputs!$C$8*12)*((($B14*Inputs!$C$15+(1-$B14))*(Inputs!$C$12/12)+$B14*(-0.5*F$6^2/12))-(($B14*Inputs!$C$15+(1-$B14))^2*(Inputs!$C$13^2/12)+$B14^2*(F$6^2/12))/2))</f>
        <v/>
      </c>
      <c r="G14" s="25">
        <f>Inputs!$C$6*EXP((Inputs!$C$8*12)*((($B14*Inputs!$C$15+(1-$B14))*(Inputs!$C$12/12)+$B14*(-0.5*G$6^2/12))-(($B14*Inputs!$C$15+(1-$B14))^2*(Inputs!$C$13^2/12)+$B14^2*(G$6^2/12))/2))</f>
        <v/>
      </c>
      <c r="H14" s="25">
        <f>Inputs!$C$6*EXP((Inputs!$C$8*12)*((($B14*Inputs!$C$15+(1-$B14))*(Inputs!$C$12/12)+$B14*(-0.5*H$6^2/12))-(($B14*Inputs!$C$15+(1-$B14))^2*(Inputs!$C$13^2/12)+$B14^2*(H$6^2/12))/2))</f>
        <v/>
      </c>
    </row>
    <row r="15">
      <c r="B15" s="24" t="n">
        <v>1</v>
      </c>
      <c r="C15" s="25">
        <f>Inputs!$C$6*EXP((Inputs!$C$8*12)*((($B15*Inputs!$C$15+(1-$B15))*(Inputs!$C$12/12)+$B15*(-0.5*C$6^2/12))-(($B15*Inputs!$C$15+(1-$B15))^2*(Inputs!$C$13^2/12)+$B15^2*(C$6^2/12))/2))</f>
        <v/>
      </c>
      <c r="D15" s="25">
        <f>Inputs!$C$6*EXP((Inputs!$C$8*12)*((($B15*Inputs!$C$15+(1-$B15))*(Inputs!$C$12/12)+$B15*(-0.5*D$6^2/12))-(($B15*Inputs!$C$15+(1-$B15))^2*(Inputs!$C$13^2/12)+$B15^2*(D$6^2/12))/2))</f>
        <v/>
      </c>
      <c r="E15" s="25">
        <f>Inputs!$C$6*EXP((Inputs!$C$8*12)*((($B15*Inputs!$C$15+(1-$B15))*(Inputs!$C$12/12)+$B15*(-0.5*E$6^2/12))-(($B15*Inputs!$C$15+(1-$B15))^2*(Inputs!$C$13^2/12)+$B15^2*(E$6^2/12))/2))</f>
        <v/>
      </c>
      <c r="F15" s="25">
        <f>Inputs!$C$6*EXP((Inputs!$C$8*12)*((($B15*Inputs!$C$15+(1-$B15))*(Inputs!$C$12/12)+$B15*(-0.5*F$6^2/12))-(($B15*Inputs!$C$15+(1-$B15))^2*(Inputs!$C$13^2/12)+$B15^2*(F$6^2/12))/2))</f>
        <v/>
      </c>
      <c r="G15" s="25">
        <f>Inputs!$C$6*EXP((Inputs!$C$8*12)*((($B15*Inputs!$C$15+(1-$B15))*(Inputs!$C$12/12)+$B15*(-0.5*G$6^2/12))-(($B15*Inputs!$C$15+(1-$B15))^2*(Inputs!$C$13^2/12)+$B15^2*(G$6^2/12))/2))</f>
        <v/>
      </c>
      <c r="H15" s="25">
        <f>Inputs!$C$6*EXP((Inputs!$C$8*12)*((($B15*Inputs!$C$15+(1-$B15))*(Inputs!$C$12/12)+$B15*(-0.5*H$6^2/12))-(($B15*Inputs!$C$15+(1-$B15))^2*(Inputs!$C$13^2/12)+$B15^2*(H$6^2/12))/2))</f>
        <v/>
      </c>
    </row>
    <row r="17">
      <c r="B17" s="3" t="inlineStr">
        <is>
          <t>Chance of ending below where you started</t>
        </is>
      </c>
    </row>
    <row r="18">
      <c r="B18" s="6" t="inlineStr">
        <is>
          <t>Concentration  \  single-stock vol</t>
        </is>
      </c>
      <c r="C18" s="23" t="n">
        <v>0.2</v>
      </c>
      <c r="D18" s="23" t="n">
        <v>0.25</v>
      </c>
      <c r="E18" s="23" t="n">
        <v>0.3</v>
      </c>
      <c r="F18" s="23" t="n">
        <v>0.4</v>
      </c>
      <c r="G18" s="23" t="n">
        <v>0.5</v>
      </c>
      <c r="H18" s="23" t="n">
        <v>0.6</v>
      </c>
    </row>
    <row r="19">
      <c r="B19" s="24" t="n">
        <v>0</v>
      </c>
      <c r="C19" s="26">
        <f>NORMSDIST(-((Inputs!$C$8*12)*((($B19*Inputs!$C$15+(1-$B19))*(Inputs!$C$12/12)+$B19*(-0.5*C$18^2/12))-(($B19*Inputs!$C$15+(1-$B19))^2*(Inputs!$C$13^2/12)+$B19^2*(C$18^2/12))/2))/SQRT((Inputs!$C$8*12)*(($B19*Inputs!$C$15+(1-$B19))^2*(Inputs!$C$13^2/12)+$B19^2*(C$18^2/12))))</f>
        <v/>
      </c>
      <c r="D19" s="26">
        <f>NORMSDIST(-((Inputs!$C$8*12)*((($B19*Inputs!$C$15+(1-$B19))*(Inputs!$C$12/12)+$B19*(-0.5*D$18^2/12))-(($B19*Inputs!$C$15+(1-$B19))^2*(Inputs!$C$13^2/12)+$B19^2*(D$18^2/12))/2))/SQRT((Inputs!$C$8*12)*(($B19*Inputs!$C$15+(1-$B19))^2*(Inputs!$C$13^2/12)+$B19^2*(D$18^2/12))))</f>
        <v/>
      </c>
      <c r="E19" s="26">
        <f>NORMSDIST(-((Inputs!$C$8*12)*((($B19*Inputs!$C$15+(1-$B19))*(Inputs!$C$12/12)+$B19*(-0.5*E$18^2/12))-(($B19*Inputs!$C$15+(1-$B19))^2*(Inputs!$C$13^2/12)+$B19^2*(E$18^2/12))/2))/SQRT((Inputs!$C$8*12)*(($B19*Inputs!$C$15+(1-$B19))^2*(Inputs!$C$13^2/12)+$B19^2*(E$18^2/12))))</f>
        <v/>
      </c>
      <c r="F19" s="26">
        <f>NORMSDIST(-((Inputs!$C$8*12)*((($B19*Inputs!$C$15+(1-$B19))*(Inputs!$C$12/12)+$B19*(-0.5*F$18^2/12))-(($B19*Inputs!$C$15+(1-$B19))^2*(Inputs!$C$13^2/12)+$B19^2*(F$18^2/12))/2))/SQRT((Inputs!$C$8*12)*(($B19*Inputs!$C$15+(1-$B19))^2*(Inputs!$C$13^2/12)+$B19^2*(F$18^2/12))))</f>
        <v/>
      </c>
      <c r="G19" s="26">
        <f>NORMSDIST(-((Inputs!$C$8*12)*((($B19*Inputs!$C$15+(1-$B19))*(Inputs!$C$12/12)+$B19*(-0.5*G$18^2/12))-(($B19*Inputs!$C$15+(1-$B19))^2*(Inputs!$C$13^2/12)+$B19^2*(G$18^2/12))/2))/SQRT((Inputs!$C$8*12)*(($B19*Inputs!$C$15+(1-$B19))^2*(Inputs!$C$13^2/12)+$B19^2*(G$18^2/12))))</f>
        <v/>
      </c>
      <c r="H19" s="26">
        <f>NORMSDIST(-((Inputs!$C$8*12)*((($B19*Inputs!$C$15+(1-$B19))*(Inputs!$C$12/12)+$B19*(-0.5*H$18^2/12))-(($B19*Inputs!$C$15+(1-$B19))^2*(Inputs!$C$13^2/12)+$B19^2*(H$18^2/12))/2))/SQRT((Inputs!$C$8*12)*(($B19*Inputs!$C$15+(1-$B19))^2*(Inputs!$C$13^2/12)+$B19^2*(H$18^2/12))))</f>
        <v/>
      </c>
    </row>
    <row r="20">
      <c r="B20" s="24" t="n">
        <v>0.1</v>
      </c>
      <c r="C20" s="26">
        <f>NORMSDIST(-((Inputs!$C$8*12)*((($B20*Inputs!$C$15+(1-$B20))*(Inputs!$C$12/12)+$B20*(-0.5*C$18^2/12))-(($B20*Inputs!$C$15+(1-$B20))^2*(Inputs!$C$13^2/12)+$B20^2*(C$18^2/12))/2))/SQRT((Inputs!$C$8*12)*(($B20*Inputs!$C$15+(1-$B20))^2*(Inputs!$C$13^2/12)+$B20^2*(C$18^2/12))))</f>
        <v/>
      </c>
      <c r="D20" s="26">
        <f>NORMSDIST(-((Inputs!$C$8*12)*((($B20*Inputs!$C$15+(1-$B20))*(Inputs!$C$12/12)+$B20*(-0.5*D$18^2/12))-(($B20*Inputs!$C$15+(1-$B20))^2*(Inputs!$C$13^2/12)+$B20^2*(D$18^2/12))/2))/SQRT((Inputs!$C$8*12)*(($B20*Inputs!$C$15+(1-$B20))^2*(Inputs!$C$13^2/12)+$B20^2*(D$18^2/12))))</f>
        <v/>
      </c>
      <c r="E20" s="26">
        <f>NORMSDIST(-((Inputs!$C$8*12)*((($B20*Inputs!$C$15+(1-$B20))*(Inputs!$C$12/12)+$B20*(-0.5*E$18^2/12))-(($B20*Inputs!$C$15+(1-$B20))^2*(Inputs!$C$13^2/12)+$B20^2*(E$18^2/12))/2))/SQRT((Inputs!$C$8*12)*(($B20*Inputs!$C$15+(1-$B20))^2*(Inputs!$C$13^2/12)+$B20^2*(E$18^2/12))))</f>
        <v/>
      </c>
      <c r="F20" s="26">
        <f>NORMSDIST(-((Inputs!$C$8*12)*((($B20*Inputs!$C$15+(1-$B20))*(Inputs!$C$12/12)+$B20*(-0.5*F$18^2/12))-(($B20*Inputs!$C$15+(1-$B20))^2*(Inputs!$C$13^2/12)+$B20^2*(F$18^2/12))/2))/SQRT((Inputs!$C$8*12)*(($B20*Inputs!$C$15+(1-$B20))^2*(Inputs!$C$13^2/12)+$B20^2*(F$18^2/12))))</f>
        <v/>
      </c>
      <c r="G20" s="26">
        <f>NORMSDIST(-((Inputs!$C$8*12)*((($B20*Inputs!$C$15+(1-$B20))*(Inputs!$C$12/12)+$B20*(-0.5*G$18^2/12))-(($B20*Inputs!$C$15+(1-$B20))^2*(Inputs!$C$13^2/12)+$B20^2*(G$18^2/12))/2))/SQRT((Inputs!$C$8*12)*(($B20*Inputs!$C$15+(1-$B20))^2*(Inputs!$C$13^2/12)+$B20^2*(G$18^2/12))))</f>
        <v/>
      </c>
      <c r="H20" s="26">
        <f>NORMSDIST(-((Inputs!$C$8*12)*((($B20*Inputs!$C$15+(1-$B20))*(Inputs!$C$12/12)+$B20*(-0.5*H$18^2/12))-(($B20*Inputs!$C$15+(1-$B20))^2*(Inputs!$C$13^2/12)+$B20^2*(H$18^2/12))/2))/SQRT((Inputs!$C$8*12)*(($B20*Inputs!$C$15+(1-$B20))^2*(Inputs!$C$13^2/12)+$B20^2*(H$18^2/12))))</f>
        <v/>
      </c>
    </row>
    <row r="21">
      <c r="B21" s="24" t="n">
        <v>0.25</v>
      </c>
      <c r="C21" s="26">
        <f>NORMSDIST(-((Inputs!$C$8*12)*((($B21*Inputs!$C$15+(1-$B21))*(Inputs!$C$12/12)+$B21*(-0.5*C$18^2/12))-(($B21*Inputs!$C$15+(1-$B21))^2*(Inputs!$C$13^2/12)+$B21^2*(C$18^2/12))/2))/SQRT((Inputs!$C$8*12)*(($B21*Inputs!$C$15+(1-$B21))^2*(Inputs!$C$13^2/12)+$B21^2*(C$18^2/12))))</f>
        <v/>
      </c>
      <c r="D21" s="26">
        <f>NORMSDIST(-((Inputs!$C$8*12)*((($B21*Inputs!$C$15+(1-$B21))*(Inputs!$C$12/12)+$B21*(-0.5*D$18^2/12))-(($B21*Inputs!$C$15+(1-$B21))^2*(Inputs!$C$13^2/12)+$B21^2*(D$18^2/12))/2))/SQRT((Inputs!$C$8*12)*(($B21*Inputs!$C$15+(1-$B21))^2*(Inputs!$C$13^2/12)+$B21^2*(D$18^2/12))))</f>
        <v/>
      </c>
      <c r="E21" s="26">
        <f>NORMSDIST(-((Inputs!$C$8*12)*((($B21*Inputs!$C$15+(1-$B21))*(Inputs!$C$12/12)+$B21*(-0.5*E$18^2/12))-(($B21*Inputs!$C$15+(1-$B21))^2*(Inputs!$C$13^2/12)+$B21^2*(E$18^2/12))/2))/SQRT((Inputs!$C$8*12)*(($B21*Inputs!$C$15+(1-$B21))^2*(Inputs!$C$13^2/12)+$B21^2*(E$18^2/12))))</f>
        <v/>
      </c>
      <c r="F21" s="26">
        <f>NORMSDIST(-((Inputs!$C$8*12)*((($B21*Inputs!$C$15+(1-$B21))*(Inputs!$C$12/12)+$B21*(-0.5*F$18^2/12))-(($B21*Inputs!$C$15+(1-$B21))^2*(Inputs!$C$13^2/12)+$B21^2*(F$18^2/12))/2))/SQRT((Inputs!$C$8*12)*(($B21*Inputs!$C$15+(1-$B21))^2*(Inputs!$C$13^2/12)+$B21^2*(F$18^2/12))))</f>
        <v/>
      </c>
      <c r="G21" s="26">
        <f>NORMSDIST(-((Inputs!$C$8*12)*((($B21*Inputs!$C$15+(1-$B21))*(Inputs!$C$12/12)+$B21*(-0.5*G$18^2/12))-(($B21*Inputs!$C$15+(1-$B21))^2*(Inputs!$C$13^2/12)+$B21^2*(G$18^2/12))/2))/SQRT((Inputs!$C$8*12)*(($B21*Inputs!$C$15+(1-$B21))^2*(Inputs!$C$13^2/12)+$B21^2*(G$18^2/12))))</f>
        <v/>
      </c>
      <c r="H21" s="26">
        <f>NORMSDIST(-((Inputs!$C$8*12)*((($B21*Inputs!$C$15+(1-$B21))*(Inputs!$C$12/12)+$B21*(-0.5*H$18^2/12))-(($B21*Inputs!$C$15+(1-$B21))^2*(Inputs!$C$13^2/12)+$B21^2*(H$18^2/12))/2))/SQRT((Inputs!$C$8*12)*(($B21*Inputs!$C$15+(1-$B21))^2*(Inputs!$C$13^2/12)+$B21^2*(H$18^2/12))))</f>
        <v/>
      </c>
    </row>
    <row r="22">
      <c r="B22" s="24" t="n">
        <v>0.4</v>
      </c>
      <c r="C22" s="26">
        <f>NORMSDIST(-((Inputs!$C$8*12)*((($B22*Inputs!$C$15+(1-$B22))*(Inputs!$C$12/12)+$B22*(-0.5*C$18^2/12))-(($B22*Inputs!$C$15+(1-$B22))^2*(Inputs!$C$13^2/12)+$B22^2*(C$18^2/12))/2))/SQRT((Inputs!$C$8*12)*(($B22*Inputs!$C$15+(1-$B22))^2*(Inputs!$C$13^2/12)+$B22^2*(C$18^2/12))))</f>
        <v/>
      </c>
      <c r="D22" s="26">
        <f>NORMSDIST(-((Inputs!$C$8*12)*((($B22*Inputs!$C$15+(1-$B22))*(Inputs!$C$12/12)+$B22*(-0.5*D$18^2/12))-(($B22*Inputs!$C$15+(1-$B22))^2*(Inputs!$C$13^2/12)+$B22^2*(D$18^2/12))/2))/SQRT((Inputs!$C$8*12)*(($B22*Inputs!$C$15+(1-$B22))^2*(Inputs!$C$13^2/12)+$B22^2*(D$18^2/12))))</f>
        <v/>
      </c>
      <c r="E22" s="26">
        <f>NORMSDIST(-((Inputs!$C$8*12)*((($B22*Inputs!$C$15+(1-$B22))*(Inputs!$C$12/12)+$B22*(-0.5*E$18^2/12))-(($B22*Inputs!$C$15+(1-$B22))^2*(Inputs!$C$13^2/12)+$B22^2*(E$18^2/12))/2))/SQRT((Inputs!$C$8*12)*(($B22*Inputs!$C$15+(1-$B22))^2*(Inputs!$C$13^2/12)+$B22^2*(E$18^2/12))))</f>
        <v/>
      </c>
      <c r="F22" s="26">
        <f>NORMSDIST(-((Inputs!$C$8*12)*((($B22*Inputs!$C$15+(1-$B22))*(Inputs!$C$12/12)+$B22*(-0.5*F$18^2/12))-(($B22*Inputs!$C$15+(1-$B22))^2*(Inputs!$C$13^2/12)+$B22^2*(F$18^2/12))/2))/SQRT((Inputs!$C$8*12)*(($B22*Inputs!$C$15+(1-$B22))^2*(Inputs!$C$13^2/12)+$B22^2*(F$18^2/12))))</f>
        <v/>
      </c>
      <c r="G22" s="26">
        <f>NORMSDIST(-((Inputs!$C$8*12)*((($B22*Inputs!$C$15+(1-$B22))*(Inputs!$C$12/12)+$B22*(-0.5*G$18^2/12))-(($B22*Inputs!$C$15+(1-$B22))^2*(Inputs!$C$13^2/12)+$B22^2*(G$18^2/12))/2))/SQRT((Inputs!$C$8*12)*(($B22*Inputs!$C$15+(1-$B22))^2*(Inputs!$C$13^2/12)+$B22^2*(G$18^2/12))))</f>
        <v/>
      </c>
      <c r="H22" s="26">
        <f>NORMSDIST(-((Inputs!$C$8*12)*((($B22*Inputs!$C$15+(1-$B22))*(Inputs!$C$12/12)+$B22*(-0.5*H$18^2/12))-(($B22*Inputs!$C$15+(1-$B22))^2*(Inputs!$C$13^2/12)+$B22^2*(H$18^2/12))/2))/SQRT((Inputs!$C$8*12)*(($B22*Inputs!$C$15+(1-$B22))^2*(Inputs!$C$13^2/12)+$B22^2*(H$18^2/12))))</f>
        <v/>
      </c>
    </row>
    <row r="23">
      <c r="B23" s="24" t="n">
        <v>0.5</v>
      </c>
      <c r="C23" s="26">
        <f>NORMSDIST(-((Inputs!$C$8*12)*((($B23*Inputs!$C$15+(1-$B23))*(Inputs!$C$12/12)+$B23*(-0.5*C$18^2/12))-(($B23*Inputs!$C$15+(1-$B23))^2*(Inputs!$C$13^2/12)+$B23^2*(C$18^2/12))/2))/SQRT((Inputs!$C$8*12)*(($B23*Inputs!$C$15+(1-$B23))^2*(Inputs!$C$13^2/12)+$B23^2*(C$18^2/12))))</f>
        <v/>
      </c>
      <c r="D23" s="26">
        <f>NORMSDIST(-((Inputs!$C$8*12)*((($B23*Inputs!$C$15+(1-$B23))*(Inputs!$C$12/12)+$B23*(-0.5*D$18^2/12))-(($B23*Inputs!$C$15+(1-$B23))^2*(Inputs!$C$13^2/12)+$B23^2*(D$18^2/12))/2))/SQRT((Inputs!$C$8*12)*(($B23*Inputs!$C$15+(1-$B23))^2*(Inputs!$C$13^2/12)+$B23^2*(D$18^2/12))))</f>
        <v/>
      </c>
      <c r="E23" s="26">
        <f>NORMSDIST(-((Inputs!$C$8*12)*((($B23*Inputs!$C$15+(1-$B23))*(Inputs!$C$12/12)+$B23*(-0.5*E$18^2/12))-(($B23*Inputs!$C$15+(1-$B23))^2*(Inputs!$C$13^2/12)+$B23^2*(E$18^2/12))/2))/SQRT((Inputs!$C$8*12)*(($B23*Inputs!$C$15+(1-$B23))^2*(Inputs!$C$13^2/12)+$B23^2*(E$18^2/12))))</f>
        <v/>
      </c>
      <c r="F23" s="26">
        <f>NORMSDIST(-((Inputs!$C$8*12)*((($B23*Inputs!$C$15+(1-$B23))*(Inputs!$C$12/12)+$B23*(-0.5*F$18^2/12))-(($B23*Inputs!$C$15+(1-$B23))^2*(Inputs!$C$13^2/12)+$B23^2*(F$18^2/12))/2))/SQRT((Inputs!$C$8*12)*(($B23*Inputs!$C$15+(1-$B23))^2*(Inputs!$C$13^2/12)+$B23^2*(F$18^2/12))))</f>
        <v/>
      </c>
      <c r="G23" s="26">
        <f>NORMSDIST(-((Inputs!$C$8*12)*((($B23*Inputs!$C$15+(1-$B23))*(Inputs!$C$12/12)+$B23*(-0.5*G$18^2/12))-(($B23*Inputs!$C$15+(1-$B23))^2*(Inputs!$C$13^2/12)+$B23^2*(G$18^2/12))/2))/SQRT((Inputs!$C$8*12)*(($B23*Inputs!$C$15+(1-$B23))^2*(Inputs!$C$13^2/12)+$B23^2*(G$18^2/12))))</f>
        <v/>
      </c>
      <c r="H23" s="26">
        <f>NORMSDIST(-((Inputs!$C$8*12)*((($B23*Inputs!$C$15+(1-$B23))*(Inputs!$C$12/12)+$B23*(-0.5*H$18^2/12))-(($B23*Inputs!$C$15+(1-$B23))^2*(Inputs!$C$13^2/12)+$B23^2*(H$18^2/12))/2))/SQRT((Inputs!$C$8*12)*(($B23*Inputs!$C$15+(1-$B23))^2*(Inputs!$C$13^2/12)+$B23^2*(H$18^2/12))))</f>
        <v/>
      </c>
    </row>
    <row r="24">
      <c r="B24" s="24" t="n">
        <v>0.65</v>
      </c>
      <c r="C24" s="26">
        <f>NORMSDIST(-((Inputs!$C$8*12)*((($B24*Inputs!$C$15+(1-$B24))*(Inputs!$C$12/12)+$B24*(-0.5*C$18^2/12))-(($B24*Inputs!$C$15+(1-$B24))^2*(Inputs!$C$13^2/12)+$B24^2*(C$18^2/12))/2))/SQRT((Inputs!$C$8*12)*(($B24*Inputs!$C$15+(1-$B24))^2*(Inputs!$C$13^2/12)+$B24^2*(C$18^2/12))))</f>
        <v/>
      </c>
      <c r="D24" s="26">
        <f>NORMSDIST(-((Inputs!$C$8*12)*((($B24*Inputs!$C$15+(1-$B24))*(Inputs!$C$12/12)+$B24*(-0.5*D$18^2/12))-(($B24*Inputs!$C$15+(1-$B24))^2*(Inputs!$C$13^2/12)+$B24^2*(D$18^2/12))/2))/SQRT((Inputs!$C$8*12)*(($B24*Inputs!$C$15+(1-$B24))^2*(Inputs!$C$13^2/12)+$B24^2*(D$18^2/12))))</f>
        <v/>
      </c>
      <c r="E24" s="26">
        <f>NORMSDIST(-((Inputs!$C$8*12)*((($B24*Inputs!$C$15+(1-$B24))*(Inputs!$C$12/12)+$B24*(-0.5*E$18^2/12))-(($B24*Inputs!$C$15+(1-$B24))^2*(Inputs!$C$13^2/12)+$B24^2*(E$18^2/12))/2))/SQRT((Inputs!$C$8*12)*(($B24*Inputs!$C$15+(1-$B24))^2*(Inputs!$C$13^2/12)+$B24^2*(E$18^2/12))))</f>
        <v/>
      </c>
      <c r="F24" s="26">
        <f>NORMSDIST(-((Inputs!$C$8*12)*((($B24*Inputs!$C$15+(1-$B24))*(Inputs!$C$12/12)+$B24*(-0.5*F$18^2/12))-(($B24*Inputs!$C$15+(1-$B24))^2*(Inputs!$C$13^2/12)+$B24^2*(F$18^2/12))/2))/SQRT((Inputs!$C$8*12)*(($B24*Inputs!$C$15+(1-$B24))^2*(Inputs!$C$13^2/12)+$B24^2*(F$18^2/12))))</f>
        <v/>
      </c>
      <c r="G24" s="26">
        <f>NORMSDIST(-((Inputs!$C$8*12)*((($B24*Inputs!$C$15+(1-$B24))*(Inputs!$C$12/12)+$B24*(-0.5*G$18^2/12))-(($B24*Inputs!$C$15+(1-$B24))^2*(Inputs!$C$13^2/12)+$B24^2*(G$18^2/12))/2))/SQRT((Inputs!$C$8*12)*(($B24*Inputs!$C$15+(1-$B24))^2*(Inputs!$C$13^2/12)+$B24^2*(G$18^2/12))))</f>
        <v/>
      </c>
      <c r="H24" s="26">
        <f>NORMSDIST(-((Inputs!$C$8*12)*((($B24*Inputs!$C$15+(1-$B24))*(Inputs!$C$12/12)+$B24*(-0.5*H$18^2/12))-(($B24*Inputs!$C$15+(1-$B24))^2*(Inputs!$C$13^2/12)+$B24^2*(H$18^2/12))/2))/SQRT((Inputs!$C$8*12)*(($B24*Inputs!$C$15+(1-$B24))^2*(Inputs!$C$13^2/12)+$B24^2*(H$18^2/12))))</f>
        <v/>
      </c>
    </row>
    <row r="25">
      <c r="B25" s="24" t="n">
        <v>0.75</v>
      </c>
      <c r="C25" s="26">
        <f>NORMSDIST(-((Inputs!$C$8*12)*((($B25*Inputs!$C$15+(1-$B25))*(Inputs!$C$12/12)+$B25*(-0.5*C$18^2/12))-(($B25*Inputs!$C$15+(1-$B25))^2*(Inputs!$C$13^2/12)+$B25^2*(C$18^2/12))/2))/SQRT((Inputs!$C$8*12)*(($B25*Inputs!$C$15+(1-$B25))^2*(Inputs!$C$13^2/12)+$B25^2*(C$18^2/12))))</f>
        <v/>
      </c>
      <c r="D25" s="26">
        <f>NORMSDIST(-((Inputs!$C$8*12)*((($B25*Inputs!$C$15+(1-$B25))*(Inputs!$C$12/12)+$B25*(-0.5*D$18^2/12))-(($B25*Inputs!$C$15+(1-$B25))^2*(Inputs!$C$13^2/12)+$B25^2*(D$18^2/12))/2))/SQRT((Inputs!$C$8*12)*(($B25*Inputs!$C$15+(1-$B25))^2*(Inputs!$C$13^2/12)+$B25^2*(D$18^2/12))))</f>
        <v/>
      </c>
      <c r="E25" s="26">
        <f>NORMSDIST(-((Inputs!$C$8*12)*((($B25*Inputs!$C$15+(1-$B25))*(Inputs!$C$12/12)+$B25*(-0.5*E$18^2/12))-(($B25*Inputs!$C$15+(1-$B25))^2*(Inputs!$C$13^2/12)+$B25^2*(E$18^2/12))/2))/SQRT((Inputs!$C$8*12)*(($B25*Inputs!$C$15+(1-$B25))^2*(Inputs!$C$13^2/12)+$B25^2*(E$18^2/12))))</f>
        <v/>
      </c>
      <c r="F25" s="26">
        <f>NORMSDIST(-((Inputs!$C$8*12)*((($B25*Inputs!$C$15+(1-$B25))*(Inputs!$C$12/12)+$B25*(-0.5*F$18^2/12))-(($B25*Inputs!$C$15+(1-$B25))^2*(Inputs!$C$13^2/12)+$B25^2*(F$18^2/12))/2))/SQRT((Inputs!$C$8*12)*(($B25*Inputs!$C$15+(1-$B25))^2*(Inputs!$C$13^2/12)+$B25^2*(F$18^2/12))))</f>
        <v/>
      </c>
      <c r="G25" s="26">
        <f>NORMSDIST(-((Inputs!$C$8*12)*((($B25*Inputs!$C$15+(1-$B25))*(Inputs!$C$12/12)+$B25*(-0.5*G$18^2/12))-(($B25*Inputs!$C$15+(1-$B25))^2*(Inputs!$C$13^2/12)+$B25^2*(G$18^2/12))/2))/SQRT((Inputs!$C$8*12)*(($B25*Inputs!$C$15+(1-$B25))^2*(Inputs!$C$13^2/12)+$B25^2*(G$18^2/12))))</f>
        <v/>
      </c>
      <c r="H25" s="26">
        <f>NORMSDIST(-((Inputs!$C$8*12)*((($B25*Inputs!$C$15+(1-$B25))*(Inputs!$C$12/12)+$B25*(-0.5*H$18^2/12))-(($B25*Inputs!$C$15+(1-$B25))^2*(Inputs!$C$13^2/12)+$B25^2*(H$18^2/12))/2))/SQRT((Inputs!$C$8*12)*(($B25*Inputs!$C$15+(1-$B25))^2*(Inputs!$C$13^2/12)+$B25^2*(H$18^2/12))))</f>
        <v/>
      </c>
    </row>
    <row r="26">
      <c r="B26" s="24" t="n">
        <v>0.9</v>
      </c>
      <c r="C26" s="26">
        <f>NORMSDIST(-((Inputs!$C$8*12)*((($B26*Inputs!$C$15+(1-$B26))*(Inputs!$C$12/12)+$B26*(-0.5*C$18^2/12))-(($B26*Inputs!$C$15+(1-$B26))^2*(Inputs!$C$13^2/12)+$B26^2*(C$18^2/12))/2))/SQRT((Inputs!$C$8*12)*(($B26*Inputs!$C$15+(1-$B26))^2*(Inputs!$C$13^2/12)+$B26^2*(C$18^2/12))))</f>
        <v/>
      </c>
      <c r="D26" s="26">
        <f>NORMSDIST(-((Inputs!$C$8*12)*((($B26*Inputs!$C$15+(1-$B26))*(Inputs!$C$12/12)+$B26*(-0.5*D$18^2/12))-(($B26*Inputs!$C$15+(1-$B26))^2*(Inputs!$C$13^2/12)+$B26^2*(D$18^2/12))/2))/SQRT((Inputs!$C$8*12)*(($B26*Inputs!$C$15+(1-$B26))^2*(Inputs!$C$13^2/12)+$B26^2*(D$18^2/12))))</f>
        <v/>
      </c>
      <c r="E26" s="26">
        <f>NORMSDIST(-((Inputs!$C$8*12)*((($B26*Inputs!$C$15+(1-$B26))*(Inputs!$C$12/12)+$B26*(-0.5*E$18^2/12))-(($B26*Inputs!$C$15+(1-$B26))^2*(Inputs!$C$13^2/12)+$B26^2*(E$18^2/12))/2))/SQRT((Inputs!$C$8*12)*(($B26*Inputs!$C$15+(1-$B26))^2*(Inputs!$C$13^2/12)+$B26^2*(E$18^2/12))))</f>
        <v/>
      </c>
      <c r="F26" s="26">
        <f>NORMSDIST(-((Inputs!$C$8*12)*((($B26*Inputs!$C$15+(1-$B26))*(Inputs!$C$12/12)+$B26*(-0.5*F$18^2/12))-(($B26*Inputs!$C$15+(1-$B26))^2*(Inputs!$C$13^2/12)+$B26^2*(F$18^2/12))/2))/SQRT((Inputs!$C$8*12)*(($B26*Inputs!$C$15+(1-$B26))^2*(Inputs!$C$13^2/12)+$B26^2*(F$18^2/12))))</f>
        <v/>
      </c>
      <c r="G26" s="26">
        <f>NORMSDIST(-((Inputs!$C$8*12)*((($B26*Inputs!$C$15+(1-$B26))*(Inputs!$C$12/12)+$B26*(-0.5*G$18^2/12))-(($B26*Inputs!$C$15+(1-$B26))^2*(Inputs!$C$13^2/12)+$B26^2*(G$18^2/12))/2))/SQRT((Inputs!$C$8*12)*(($B26*Inputs!$C$15+(1-$B26))^2*(Inputs!$C$13^2/12)+$B26^2*(G$18^2/12))))</f>
        <v/>
      </c>
      <c r="H26" s="26">
        <f>NORMSDIST(-((Inputs!$C$8*12)*((($B26*Inputs!$C$15+(1-$B26))*(Inputs!$C$12/12)+$B26*(-0.5*H$18^2/12))-(($B26*Inputs!$C$15+(1-$B26))^2*(Inputs!$C$13^2/12)+$B26^2*(H$18^2/12))/2))/SQRT((Inputs!$C$8*12)*(($B26*Inputs!$C$15+(1-$B26))^2*(Inputs!$C$13^2/12)+$B26^2*(H$18^2/12))))</f>
        <v/>
      </c>
    </row>
    <row r="27">
      <c r="B27" s="24" t="n">
        <v>1</v>
      </c>
      <c r="C27" s="26">
        <f>NORMSDIST(-((Inputs!$C$8*12)*((($B27*Inputs!$C$15+(1-$B27))*(Inputs!$C$12/12)+$B27*(-0.5*C$18^2/12))-(($B27*Inputs!$C$15+(1-$B27))^2*(Inputs!$C$13^2/12)+$B27^2*(C$18^2/12))/2))/SQRT((Inputs!$C$8*12)*(($B27*Inputs!$C$15+(1-$B27))^2*(Inputs!$C$13^2/12)+$B27^2*(C$18^2/12))))</f>
        <v/>
      </c>
      <c r="D27" s="26">
        <f>NORMSDIST(-((Inputs!$C$8*12)*((($B27*Inputs!$C$15+(1-$B27))*(Inputs!$C$12/12)+$B27*(-0.5*D$18^2/12))-(($B27*Inputs!$C$15+(1-$B27))^2*(Inputs!$C$13^2/12)+$B27^2*(D$18^2/12))/2))/SQRT((Inputs!$C$8*12)*(($B27*Inputs!$C$15+(1-$B27))^2*(Inputs!$C$13^2/12)+$B27^2*(D$18^2/12))))</f>
        <v/>
      </c>
      <c r="E27" s="26">
        <f>NORMSDIST(-((Inputs!$C$8*12)*((($B27*Inputs!$C$15+(1-$B27))*(Inputs!$C$12/12)+$B27*(-0.5*E$18^2/12))-(($B27*Inputs!$C$15+(1-$B27))^2*(Inputs!$C$13^2/12)+$B27^2*(E$18^2/12))/2))/SQRT((Inputs!$C$8*12)*(($B27*Inputs!$C$15+(1-$B27))^2*(Inputs!$C$13^2/12)+$B27^2*(E$18^2/12))))</f>
        <v/>
      </c>
      <c r="F27" s="26">
        <f>NORMSDIST(-((Inputs!$C$8*12)*((($B27*Inputs!$C$15+(1-$B27))*(Inputs!$C$12/12)+$B27*(-0.5*F$18^2/12))-(($B27*Inputs!$C$15+(1-$B27))^2*(Inputs!$C$13^2/12)+$B27^2*(F$18^2/12))/2))/SQRT((Inputs!$C$8*12)*(($B27*Inputs!$C$15+(1-$B27))^2*(Inputs!$C$13^2/12)+$B27^2*(F$18^2/12))))</f>
        <v/>
      </c>
      <c r="G27" s="26">
        <f>NORMSDIST(-((Inputs!$C$8*12)*((($B27*Inputs!$C$15+(1-$B27))*(Inputs!$C$12/12)+$B27*(-0.5*G$18^2/12))-(($B27*Inputs!$C$15+(1-$B27))^2*(Inputs!$C$13^2/12)+$B27^2*(G$18^2/12))/2))/SQRT((Inputs!$C$8*12)*(($B27*Inputs!$C$15+(1-$B27))^2*(Inputs!$C$13^2/12)+$B27^2*(G$18^2/12))))</f>
        <v/>
      </c>
      <c r="H27" s="26">
        <f>NORMSDIST(-((Inputs!$C$8*12)*((($B27*Inputs!$C$15+(1-$B27))*(Inputs!$C$12/12)+$B27*(-0.5*H$18^2/12))-(($B27*Inputs!$C$15+(1-$B27))^2*(Inputs!$C$13^2/12)+$B27^2*(H$18^2/12))/2))/SQRT((Inputs!$C$8*12)*(($B27*Inputs!$C$15+(1-$B27))^2*(Inputs!$C$13^2/12)+$B27^2*(H$18^2/12))))</f>
        <v/>
      </c>
    </row>
    <row r="30">
      <c r="B30" s="3" t="inlineStr">
        <is>
          <t>What the grids say</t>
        </is>
      </c>
    </row>
    <row r="31">
      <c r="B31" s="5" t="inlineStr">
        <is>
          <t>Both grids are almost flat along the top row and steep down the left-hand column. That is the finding: single-stock volatility is nearly irrelevant until you own enough of the stock for it to matter, and then it is the only thing that matters. There is no concentration level at which the expected return improves, because none of this risk is compensated.</t>
        </is>
      </c>
    </row>
    <row r="32"/>
    <row r="33"/>
  </sheetData>
  <mergeCells count="1">
    <mergeCell ref="B31:H33"/>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B2:C17"/>
  <sheetViews>
    <sheetView showGridLines="0" workbookViewId="0">
      <selection activeCell="A1" sqref="A1"/>
    </sheetView>
  </sheetViews>
  <sheetFormatPr baseColWidth="8" defaultRowHeight="15"/>
  <cols>
    <col width="3" customWidth="1" min="1" max="1"/>
    <col width="30" customWidth="1" min="2" max="2"/>
    <col width="86" customWidth="1" min="3" max="3"/>
  </cols>
  <sheetData>
    <row r="2">
      <c r="B2" s="1" t="inlineStr">
        <is>
          <t>Cheat sheet</t>
        </is>
      </c>
    </row>
    <row r="3">
      <c r="B3" s="2" t="inlineStr">
        <is>
          <t>Definitions at twocommainvestor.com/learn/risk/</t>
        </is>
      </c>
    </row>
    <row r="5" ht="32" customHeight="1">
      <c r="B5" s="3" t="inlineStr">
        <is>
          <t>Compensated risk</t>
        </is>
      </c>
      <c r="C5" s="4" t="inlineStr">
        <is>
          <t>Market risk. You are paid an expected return for bearing it because nobody can diversify it away.</t>
        </is>
      </c>
    </row>
    <row r="6" ht="32" customHeight="1">
      <c r="B6" s="3" t="inlineStr">
        <is>
          <t>Uncompensated risk</t>
        </is>
      </c>
      <c r="C6" s="4" t="inlineStr">
        <is>
          <t>Company-specific risk. No expected return attached, because it can be removed for free by owning more companies. Concentration is a decision to bear it anyway.</t>
        </is>
      </c>
    </row>
    <row r="7" ht="32" customHeight="1">
      <c r="B7" s="3" t="inlineStr">
        <is>
          <t>Beta</t>
        </is>
      </c>
      <c r="C7" s="4" t="inlineStr">
        <is>
          <t>How much the stock moves with the market. The compensated part of a single stock's risk.</t>
        </is>
      </c>
    </row>
    <row r="8" ht="32" customHeight="1">
      <c r="B8" s="3" t="inlineStr">
        <is>
          <t>Idiosyncratic volatility</t>
        </is>
      </c>
      <c r="C8" s="4" t="inlineStr">
        <is>
          <t>Everything else the stock does. Thirty percent annually is typical for a large listed company, and considerably higher for a small one.</t>
        </is>
      </c>
    </row>
    <row r="9" ht="32" customHeight="1">
      <c r="B9" s="3" t="inlineStr">
        <is>
          <t>The vest identity</t>
        </is>
      </c>
      <c r="C9" s="4" t="inlineStr">
        <is>
          <t>After vesting you hold after-tax money in one stock at that day's price. Identical to taking the cash and buying it. Holding is an active decision.</t>
        </is>
      </c>
    </row>
    <row r="10" ht="32" customHeight="1">
      <c r="B10" s="3" t="inlineStr">
        <is>
          <t>Cost basis after vest</t>
        </is>
      </c>
      <c r="C10" s="4" t="inlineStr">
        <is>
          <t>The value at vest, which was taxed as ordinary income. Only appreciation after that is taxed again, which is why selling usually costs less than feared.</t>
        </is>
      </c>
    </row>
    <row r="11" ht="32" customHeight="1">
      <c r="B11" s="3" t="inlineStr">
        <is>
          <t>The hidden correlation</t>
        </is>
      </c>
      <c r="C11" s="4" t="inlineStr">
        <is>
          <t>Your salary is a position in the same company. A bad year takes both, at the worst time. Not modeled here, so assume the real cost is worse.</t>
        </is>
      </c>
    </row>
    <row r="12" ht="32" customHeight="1">
      <c r="B12" s="3" t="inlineStr">
        <is>
          <t>What to do about it</t>
        </is>
      </c>
      <c r="C12" s="4" t="inlineStr">
        <is>
          <t>Sell to a level you would choose from scratch. Automatic sale at vest removes the decision, and check your plan's blackout windows before anything else.</t>
        </is>
      </c>
    </row>
    <row r="14">
      <c r="B14" s="6" t="inlineStr">
        <is>
          <t>Published figures</t>
        </is>
      </c>
      <c r="C14" s="15" t="inlineStr"/>
    </row>
    <row r="15" ht="50" customHeight="1">
      <c r="B15" s="3" t="inlineStr">
        <is>
          <t>Half in one stock, ten years</t>
        </is>
      </c>
      <c r="C15" s="4" t="inlineStr">
        <is>
          <t>On 200,000 dollars over 10 years, moving from fully diversified to half in a single stock costs 95,166 dollars at the median and raises the chance of ending below the starting value from 13.1% to 35.8%. The ninetieth percentile barely moves, which is the whole point: the distribution widens at the bottom and not at the top.</t>
        </is>
      </c>
    </row>
    <row r="17">
      <c r="B17" s="3" t="inlineStr">
        <is>
          <t>Not advice</t>
        </is>
      </c>
      <c r="C17" s="5" t="inlineStr">
        <is>
          <t>Education, not investment advice. Selling employer stock may involve blackout windows, insider-trading rules and tax consequences specific to you.</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2026-10-07T14:53:51Z</dcterms:created>
  <dcterms:modified xmlns:dcterms="http://purl.org/dc/terms/" xmlns:xsi="http://www.w3.org/2001/XMLSchema-instance" xsi:type="dcterms:W3CDTF">2026-10-07T14:53:51Z</dcterms:modified>
</cp:coreProperties>
</file>