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Numbers" sheetId="2" state="visible" r:id="rId2"/>
    <sheet xmlns:r="http://schemas.openxmlformats.org/officeDocument/2006/relationships" name="Year by Year" sheetId="3" state="visible" r:id="rId3"/>
    <sheet xmlns:r="http://schemas.openxmlformats.org/officeDocument/2006/relationships" name="The Answer" sheetId="4" state="visible" r:id="rId4"/>
  </sheets>
  <definedNames/>
  <calcPr calcId="124519" fullCalcOnLoad="1"/>
</workbook>
</file>

<file path=xl/styles.xml><?xml version="1.0" encoding="utf-8"?>
<styleSheet xmlns="http://schemas.openxmlformats.org/spreadsheetml/2006/main">
  <numFmts count="3">
    <numFmt numFmtId="164" formatCode="\$#,##0;&quot;($&quot;#,##0\);\-"/>
    <numFmt numFmtId="165" formatCode="\$#,##0.00;&quot;($&quot;#,##0.00\);\-"/>
    <numFmt numFmtId="166" formatCode="0.0"/>
  </numFmts>
  <fonts count="10">
    <font>
      <name val="Calibri"/>
      <family val="2"/>
      <color theme="1"/>
      <sz val="11"/>
      <scheme val="minor"/>
    </font>
    <font>
      <name val="Arial"/>
      <b val="1"/>
      <color rgb="FF1F3A5F"/>
      <sz val="16"/>
    </font>
    <font>
      <name val="Arial"/>
      <color rgb="FF5A6472"/>
      <sz val="9"/>
    </font>
    <font>
      <name val="Arial"/>
      <b val="1"/>
      <color rgb="FF1A1A1A"/>
      <sz val="10"/>
    </font>
    <font>
      <name val="Arial"/>
      <color rgb="FF1A1A1A"/>
      <sz val="10"/>
    </font>
    <font>
      <name val="Arial"/>
      <color rgb="FF0000FF"/>
      <sz val="10"/>
    </font>
    <font>
      <name val="Arial"/>
      <color rgb="FF1F6F4A"/>
      <sz val="10"/>
    </font>
    <font>
      <name val="Arial"/>
      <b val="1"/>
      <color rgb="FF1F3A5F"/>
      <sz val="11"/>
    </font>
    <font>
      <name val="Arial"/>
      <b val="1"/>
      <color rgb="FF9C2B2B"/>
      <sz val="11"/>
    </font>
    <font>
      <name val="Arial"/>
      <i val="1"/>
      <color rgb="FF5A6472"/>
      <sz val="9"/>
    </font>
  </fonts>
  <fills count="4">
    <fill>
      <patternFill/>
    </fill>
    <fill>
      <patternFill patternType="gray125"/>
    </fill>
    <fill>
      <patternFill patternType="solid">
        <fgColor rgb="FFFFF6D5"/>
      </patternFill>
    </fill>
    <fill>
      <patternFill patternType="solid">
        <fgColor rgb="FFDCE4EE"/>
      </patternFill>
    </fill>
  </fills>
  <borders count="2">
    <border>
      <left/>
      <right/>
      <top/>
      <bottom/>
      <diagonal/>
    </border>
    <border>
      <top style="thin">
        <color rgb="FFB9C4D4"/>
      </top>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pivotButton="0" quotePrefix="0" xfId="0"/>
    <xf numFmtId="0" fontId="4" fillId="0" borderId="0" pivotButton="0" quotePrefix="0" xfId="0"/>
    <xf numFmtId="0" fontId="6" fillId="0" borderId="0" pivotButton="0" quotePrefix="0" xfId="0"/>
    <xf numFmtId="0" fontId="2" fillId="0" borderId="0" applyAlignment="1" pivotButton="0" quotePrefix="0" xfId="0">
      <alignment vertical="top" wrapText="1"/>
    </xf>
    <xf numFmtId="0" fontId="3" fillId="3" borderId="0" pivotButton="0" quotePrefix="0" xfId="0"/>
    <xf numFmtId="0" fontId="0" fillId="3" borderId="0" pivotButton="0" quotePrefix="0" xfId="0"/>
    <xf numFmtId="164" fontId="5" fillId="2" borderId="0" pivotButton="0" quotePrefix="0" xfId="0"/>
    <xf numFmtId="10" fontId="5" fillId="2" borderId="0" pivotButton="0" quotePrefix="0" xfId="0"/>
    <xf numFmtId="1" fontId="5" fillId="2" borderId="0" pivotButton="0" quotePrefix="0" xfId="0"/>
    <xf numFmtId="164" fontId="4" fillId="0" borderId="0" pivotButton="0" quotePrefix="0" xfId="0"/>
    <xf numFmtId="164" fontId="7" fillId="0" borderId="0" pivotButton="0" quotePrefix="0" xfId="0"/>
    <xf numFmtId="165" fontId="7" fillId="0" borderId="0" pivotButton="0" quotePrefix="0" xfId="0"/>
    <xf numFmtId="164" fontId="8" fillId="0" borderId="0" pivotButton="0" quotePrefix="0" xfId="0"/>
    <xf numFmtId="166" fontId="4" fillId="0" borderId="0" pivotButton="0" quotePrefix="0" xfId="0"/>
    <xf numFmtId="0" fontId="3" fillId="3" borderId="0" applyAlignment="1" pivotButton="0" quotePrefix="0" xfId="0">
      <alignment horizontal="right" vertical="top"/>
    </xf>
    <xf numFmtId="1" fontId="4" fillId="0" borderId="0" pivotButton="0" quotePrefix="0" xfId="0"/>
    <xf numFmtId="0" fontId="9" fillId="0" borderId="0" applyAlignment="1" pivotButton="0" quotePrefix="0" xfId="0">
      <alignment vertical="top" wrapText="1"/>
    </xf>
    <xf numFmtId="1" fontId="7" fillId="0" borderId="0" pivotButton="0" quotePrefix="0" xfId="0"/>
    <xf numFmtId="0" fontId="4" fillId="0" borderId="1" pivotButton="0" quotePrefix="0" xfId="0"/>
    <xf numFmtId="164" fontId="4" fillId="0" borderId="1" pivotButton="0" quotePrefix="0" xfId="0"/>
    <xf numFmtId="0" fontId="0" fillId="0" borderId="1" pivotButton="0" quotePrefix="0" xfId="0"/>
    <xf numFmtId="164" fontId="6" fillId="0" borderId="0" pivotButton="0" quotePrefix="0" xfId="0"/>
    <xf numFmtId="10" fontId="4" fillId="0" borderId="0" pivotButton="0" quotePrefix="0" xfId="0"/>
    <xf numFmtId="166"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2"/>
  <sheetViews>
    <sheetView showGridLines="0" workbookViewId="0">
      <selection activeCell="A1" sqref="A1"/>
    </sheetView>
  </sheetViews>
  <sheetFormatPr baseColWidth="8" defaultRowHeight="15" outlineLevelCol="0"/>
  <cols>
    <col width="3" customWidth="1" min="1" max="1"/>
    <col width="26" customWidth="1" min="2" max="2"/>
    <col width="88" customWidth="1" min="3" max="3"/>
  </cols>
  <sheetData>
    <row r="2">
      <c r="B2" s="1" t="inlineStr">
        <is>
          <t>2 Comma Investor</t>
        </is>
      </c>
    </row>
    <row r="3">
      <c r="B3" s="2" t="inlineStr">
        <is>
          <t>twocommainvestor.com  |  Rent vs Buy Calculator  |  v1.0  |  Released September 30, 2026</t>
        </is>
      </c>
    </row>
    <row r="5" ht="42" customHeight="1">
      <c r="B5" s="3" t="inlineStr">
        <is>
          <t>What this is</t>
        </is>
      </c>
      <c r="C5" s="4" t="inlineStr">
        <is>
          <t>Buying a home is not a decision with a right answer. It is a trade with a break-even year. This file finds that year for your numbers, by tracking what a buyer and a renter are each worth, month by month, with every cost both sides actually pay.</t>
        </is>
      </c>
    </row>
    <row r="7" ht="54" customHeight="1">
      <c r="B7" s="3" t="inlineStr">
        <is>
          <t>What makes it different</t>
        </is>
      </c>
      <c r="C7" s="4" t="inlineStr">
        <is>
          <t>Most rent-versus-buy calculators credit only the renter with investing their monthly surplus. But a mortgage payment is fixed while rent rises, so the owner eventually has a surplus too. Ignoring it quietly produces whichever answer the calculator's author preferred. This file invests both surpluses at the same rate. It is the only change that matters, and almost nobody makes it.</t>
        </is>
      </c>
    </row>
    <row r="9">
      <c r="B9" s="3" t="inlineStr">
        <is>
          <t>How to use it</t>
        </is>
      </c>
      <c r="C9" s="4" t="inlineStr">
        <is>
          <t>1. Your Numbers: fill the yellow cells. Price, deposit, rate, rent, and the costs on both sides.</t>
        </is>
      </c>
    </row>
    <row r="10">
      <c r="C10" s="4" t="inlineStr">
        <is>
          <t>2. The Answer: read the break-even year. Below it, renting wins. Above it, buying does.</t>
        </is>
      </c>
    </row>
    <row r="11">
      <c r="C11" s="4" t="inlineStr">
        <is>
          <t>3. Then ask honestly how long you will stay, which is the only input you control.</t>
        </is>
      </c>
    </row>
    <row r="13">
      <c r="B13" s="3" t="inlineStr">
        <is>
          <t>Cell legend</t>
        </is>
      </c>
    </row>
    <row r="14">
      <c r="B14" s="5" t="inlineStr">
        <is>
          <t>Yellow fill, blue text</t>
        </is>
      </c>
      <c r="C14" s="6" t="inlineStr">
        <is>
          <t>You type here. These are the only cells you need to touch.</t>
        </is>
      </c>
    </row>
    <row r="15">
      <c r="B15" s="6" t="inlineStr">
        <is>
          <t>Black text</t>
        </is>
      </c>
      <c r="C15" s="6" t="inlineStr">
        <is>
          <t>A formula. Leave it alone.</t>
        </is>
      </c>
    </row>
    <row r="16">
      <c r="B16" s="7" t="inlineStr">
        <is>
          <t>Green text</t>
        </is>
      </c>
      <c r="C16" s="6" t="inlineStr">
        <is>
          <t>Pulls a number from another tab.</t>
        </is>
      </c>
    </row>
    <row r="18" ht="54" customHeight="1">
      <c r="B18" s="3" t="inlineStr">
        <is>
          <t>The three things it cannot tell you</t>
        </is>
      </c>
      <c r="C18" s="4" t="inlineStr">
        <is>
          <t>Whether you want to live there. What a landlord selling the place out from under you is worth avoiding. And whether you would actually invest the difference rather than spend it. That last one is decisive: if the honest answer is that you would spend it, buying wins in most scenarios and this file is answering a question you are not facing.</t>
        </is>
      </c>
    </row>
    <row r="20" ht="54" customHeight="1">
      <c r="B20" s="3" t="inlineStr">
        <is>
          <t>Disclaimer</t>
        </is>
      </c>
      <c r="C20" s="8" t="inlineStr">
        <is>
          <t>Educational tool, not financial, tax, investment, or legal advice. Every figure is an estimate generated from inputs you supply and judgments you make, and both can be wrong. Tax treatment of mortgage interest and capital gains is not modelled. 2 Comma Investor is not a registered investment adviser, broker-dealer, or financial planner. Provided as is, with no warranty. Full disclosures at twocommainvestor.com/disclosures.html</t>
        </is>
      </c>
    </row>
    <row r="22">
      <c r="B22" s="3" t="inlineStr">
        <is>
          <t>The essay behind it</t>
        </is>
      </c>
      <c r="C22" s="2" t="inlineStr">
        <is>
          <t>twocommainvestor.com/money/rent-vs-buy.html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33"/>
  <sheetViews>
    <sheetView showGridLines="0" workbookViewId="0">
      <selection activeCell="A1" sqref="A1"/>
    </sheetView>
  </sheetViews>
  <sheetFormatPr baseColWidth="8" defaultRowHeight="15" outlineLevelCol="0"/>
  <cols>
    <col width="3" customWidth="1" min="1" max="1"/>
    <col width="42" customWidth="1" min="2" max="2"/>
    <col width="16" customWidth="1" min="3" max="3"/>
    <col width="58" customWidth="1" min="4" max="4"/>
  </cols>
  <sheetData>
    <row r="2">
      <c r="B2" s="1" t="inlineStr">
        <is>
          <t>Your Numbers</t>
        </is>
      </c>
    </row>
    <row r="3">
      <c r="B3" s="2" t="inlineStr">
        <is>
          <t>Fill the yellow cells. Everything else computes.</t>
        </is>
      </c>
    </row>
    <row r="5">
      <c r="B5" s="9" t="inlineStr">
        <is>
          <t>Buying</t>
        </is>
      </c>
      <c r="C5" s="10" t="n"/>
      <c r="D5" s="10" t="n"/>
    </row>
    <row r="6">
      <c r="B6" s="6" t="inlineStr">
        <is>
          <t>Purchase price</t>
        </is>
      </c>
      <c r="C6" s="11" t="n">
        <v>450000</v>
      </c>
      <c r="D6" s="2" t="inlineStr">
        <is>
          <t>What you would actually pay.</t>
        </is>
      </c>
    </row>
    <row r="7">
      <c r="B7" s="6" t="inlineStr">
        <is>
          <t>Deposit, as a percent</t>
        </is>
      </c>
      <c r="C7" s="12" t="n">
        <v>0.2</v>
      </c>
      <c r="D7" s="2" t="inlineStr">
        <is>
          <t>20% avoids mortgage insurance in most cases.</t>
        </is>
      </c>
    </row>
    <row r="8">
      <c r="B8" s="6" t="inlineStr">
        <is>
          <t>Mortgage rate</t>
        </is>
      </c>
      <c r="C8" s="12" t="n">
        <v>0.065</v>
      </c>
      <c r="D8" s="2" t="inlineStr">
        <is>
          <t>The rate you are actually quoted.</t>
        </is>
      </c>
    </row>
    <row r="9">
      <c r="B9" s="6" t="inlineStr">
        <is>
          <t>Mortgage term, years</t>
        </is>
      </c>
      <c r="C9" s="13" t="n">
        <v>30</v>
      </c>
      <c r="D9" s="2" t="inlineStr">
        <is>
          <t>30 is standard. 15 changes the answer a lot.</t>
        </is>
      </c>
    </row>
    <row r="10">
      <c r="B10" s="6" t="inlineStr">
        <is>
          <t>Closing costs, buying</t>
        </is>
      </c>
      <c r="C10" s="12" t="n">
        <v>0.025</v>
      </c>
      <c r="D10" s="2" t="inlineStr">
        <is>
          <t>Typically 2% to 3% of the price.</t>
        </is>
      </c>
    </row>
    <row r="11">
      <c r="B11" s="6" t="inlineStr">
        <is>
          <t>Selling costs</t>
        </is>
      </c>
      <c r="C11" s="12" t="n">
        <v>0.07000000000000001</v>
      </c>
      <c r="D11" s="2" t="inlineStr">
        <is>
          <t>Agent commission plus fees. Paid on the whole value.</t>
        </is>
      </c>
    </row>
    <row r="12">
      <c r="B12" s="6" t="inlineStr">
        <is>
          <t>Property tax, annual</t>
        </is>
      </c>
      <c r="C12" s="12" t="n">
        <v>0.011</v>
      </c>
      <c r="D12" s="2" t="inlineStr">
        <is>
          <t>Of assessed value. Varies enormously by state.</t>
        </is>
      </c>
    </row>
    <row r="13">
      <c r="B13" s="6" t="inlineStr">
        <is>
          <t>Insurance, annual</t>
        </is>
      </c>
      <c r="C13" s="12" t="n">
        <v>0.005</v>
      </c>
      <c r="D13" s="2" t="inlineStr">
        <is>
          <t>Of value.</t>
        </is>
      </c>
    </row>
    <row r="14">
      <c r="B14" s="6" t="inlineStr">
        <is>
          <t>Maintenance, annual</t>
        </is>
      </c>
      <c r="C14" s="12" t="n">
        <v>0.01</v>
      </c>
      <c r="D14" s="2" t="inlineStr">
        <is>
          <t>Of value. Some years nothing, some years a roof.</t>
        </is>
      </c>
    </row>
    <row r="15">
      <c r="B15" s="6" t="inlineStr">
        <is>
          <t>HOA or condo fee, monthly</t>
        </is>
      </c>
      <c r="C15" s="11" t="n">
        <v>0</v>
      </c>
      <c r="D15" s="2" t="inlineStr">
        <is>
          <t>Zero for most single-family homes.</t>
        </is>
      </c>
    </row>
    <row r="16">
      <c r="B16" s="6" t="inlineStr">
        <is>
          <t>Home appreciation, annual</t>
        </is>
      </c>
      <c r="C16" s="12" t="n">
        <v>0.035</v>
      </c>
      <c r="D16" s="2" t="inlineStr">
        <is>
          <t>The single most powerful input. Be honest.</t>
        </is>
      </c>
    </row>
    <row r="18">
      <c r="B18" s="9" t="inlineStr">
        <is>
          <t>Renting</t>
        </is>
      </c>
      <c r="C18" s="10" t="n"/>
      <c r="D18" s="10" t="n"/>
    </row>
    <row r="19">
      <c r="B19" s="6" t="inlineStr">
        <is>
          <t>Monthly rent, comparable home</t>
        </is>
      </c>
      <c r="C19" s="11" t="n">
        <v>2300</v>
      </c>
      <c r="D19" s="2" t="inlineStr">
        <is>
          <t>The SAME home, not a cheaper one. This is where people cheat.</t>
        </is>
      </c>
    </row>
    <row r="20">
      <c r="B20" s="6" t="inlineStr">
        <is>
          <t>Rent growth, annual</t>
        </is>
      </c>
      <c r="C20" s="12" t="n">
        <v>0.035</v>
      </c>
      <c r="D20" s="2" t="inlineStr">
        <is>
          <t>Long-run rent inflation.</t>
        </is>
      </c>
    </row>
    <row r="21">
      <c r="B21" s="6" t="inlineStr">
        <is>
          <t>Renters insurance, monthly</t>
        </is>
      </c>
      <c r="C21" s="11" t="n">
        <v>20</v>
      </c>
      <c r="D21" s="2" t="inlineStr">
        <is>
          <t>Small, but real.</t>
        </is>
      </c>
    </row>
    <row r="23">
      <c r="B23" s="9" t="inlineStr">
        <is>
          <t>Both</t>
        </is>
      </c>
      <c r="C23" s="10" t="n"/>
      <c r="D23" s="10" t="n"/>
    </row>
    <row r="24">
      <c r="B24" s="6" t="inlineStr">
        <is>
          <t>Investment return, annual</t>
        </is>
      </c>
      <c r="C24" s="12" t="n">
        <v>0.07000000000000001</v>
      </c>
      <c r="D24" s="2" t="inlineStr">
        <is>
          <t>What either party earns on money they do not spend.</t>
        </is>
      </c>
    </row>
    <row r="25">
      <c r="B25" s="6" t="inlineStr">
        <is>
          <t>Years to model</t>
        </is>
      </c>
      <c r="C25" s="13" t="n">
        <v>30</v>
      </c>
      <c r="D25" s="2" t="inlineStr">
        <is>
          <t>Maximum 30 in this file.</t>
        </is>
      </c>
    </row>
    <row r="27">
      <c r="B27" s="9" t="inlineStr">
        <is>
          <t>Computed</t>
        </is>
      </c>
      <c r="C27" s="10" t="n"/>
      <c r="D27" s="10" t="n"/>
    </row>
    <row r="28">
      <c r="B28" s="6" t="inlineStr">
        <is>
          <t>Deposit</t>
        </is>
      </c>
      <c r="C28" s="14">
        <f>C6*C7</f>
        <v/>
      </c>
    </row>
    <row r="29">
      <c r="B29" s="6" t="inlineStr">
        <is>
          <t>Loan amount</t>
        </is>
      </c>
      <c r="C29" s="14">
        <f>C6-C28</f>
        <v/>
      </c>
    </row>
    <row r="30">
      <c r="B30" s="3" t="inlineStr">
        <is>
          <t>Cash at closing</t>
        </is>
      </c>
      <c r="C30" s="15">
        <f>C28+C6*C10</f>
        <v/>
      </c>
      <c r="D30" s="2" t="inlineStr">
        <is>
          <t>Deposit plus buying costs. The renter invests this on day one.</t>
        </is>
      </c>
    </row>
    <row r="31">
      <c r="B31" s="3" t="inlineStr">
        <is>
          <t>Monthly principal and interest</t>
        </is>
      </c>
      <c r="C31" s="16">
        <f>IF(C8=0,C29/(C9*12),C29*(C8/12)/(1-(1+C8/12)^(-C9*12)))</f>
        <v/>
      </c>
    </row>
    <row r="32">
      <c r="B32" s="3" t="inlineStr">
        <is>
          <t>Round trip transaction cost</t>
        </is>
      </c>
      <c r="C32" s="17">
        <f>C6*(C10+C11)</f>
        <v/>
      </c>
      <c r="D32" s="2" t="inlineStr">
        <is>
          <t>The hole you start in. Appreciation has to cover this first.</t>
        </is>
      </c>
    </row>
    <row r="33">
      <c r="B33" s="6" t="inlineStr">
        <is>
          <t>Years of appreciation to cover it</t>
        </is>
      </c>
      <c r="C33" s="18">
        <f>IF(C16=0,"n/a",C32/(C6*C16))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K40"/>
  <sheetViews>
    <sheetView showGridLines="0" workbookViewId="0">
      <selection activeCell="A1" sqref="A1"/>
    </sheetView>
  </sheetViews>
  <sheetFormatPr baseColWidth="8" defaultRowHeight="15"/>
  <cols>
    <col width="3" customWidth="1" min="1" max="1"/>
    <col width="7" customWidth="1" min="2" max="2"/>
    <col width="14" customWidth="1" min="3" max="3"/>
    <col width="14" customWidth="1" min="4" max="4"/>
    <col width="14" customWidth="1" min="5" max="5"/>
    <col width="14" customWidth="1" min="6" max="6"/>
    <col width="15" customWidth="1" min="7" max="7"/>
    <col width="15" customWidth="1" min="8" max="8"/>
    <col width="15" customWidth="1" min="9" max="9"/>
    <col width="14" customWidth="1" min="10" max="10"/>
    <col width="17" customWidth="1" min="11" max="11"/>
  </cols>
  <sheetData>
    <row r="2">
      <c r="B2" s="1" t="inlineStr">
        <is>
          <t>Year By Year</t>
        </is>
      </c>
    </row>
    <row r="3">
      <c r="B3" s="2" t="inlineStr">
        <is>
          <t>Both parties invest their surplus at the same rate. That symmetry is the whole point of this file.</t>
        </is>
      </c>
    </row>
    <row r="5">
      <c r="B5" s="9" t="inlineStr">
        <is>
          <t>Yr</t>
        </is>
      </c>
      <c r="C5" s="19" t="inlineStr">
        <is>
          <t>Home value</t>
        </is>
      </c>
      <c r="D5" s="19" t="inlineStr">
        <is>
          <t>Mortgage bal</t>
        </is>
      </c>
      <c r="E5" s="19" t="inlineStr">
        <is>
          <t>Owner cost</t>
        </is>
      </c>
      <c r="F5" s="19" t="inlineStr">
        <is>
          <t>Rent cost</t>
        </is>
      </c>
      <c r="G5" s="19" t="inlineStr">
        <is>
          <t>Renter fund</t>
        </is>
      </c>
      <c r="H5" s="19" t="inlineStr">
        <is>
          <t>Owner fund</t>
        </is>
      </c>
      <c r="I5" s="19" t="inlineStr">
        <is>
          <t>Owner net</t>
        </is>
      </c>
      <c r="J5" s="19" t="inlineStr">
        <is>
          <t>Renter net</t>
        </is>
      </c>
      <c r="K5" s="19" t="inlineStr">
        <is>
          <t>Buyer minus renter</t>
        </is>
      </c>
    </row>
    <row r="6">
      <c r="B6" s="20" t="n">
        <v>1</v>
      </c>
      <c r="C6" s="14">
        <f>'Your Numbers'!$C$6*(1+'Your Numbers'!$C$16)^B6</f>
        <v/>
      </c>
      <c r="D6" s="14">
        <f>IF('Your Numbers'!$C$8=0,MAX(0,'Your Numbers'!$C$29-'Your Numbers'!$C$29/'Your Numbers'!$C$9*B6),MAX(0,'Your Numbers'!$C$29*((1+'Your Numbers'!$C$8/12)^('Your Numbers'!$C$9*12)-(1+'Your Numbers'!$C$8/12)^(B6*12))/((1+'Your Numbers'!$C$8/12)^('Your Numbers'!$C$9*12)-1)))</f>
        <v/>
      </c>
      <c r="E6" s="14">
        <f>IF(B6&gt;'Your Numbers'!$C$9,0,12*'Your Numbers'!$C$31)+C6*('Your Numbers'!$C$12+'Your Numbers'!$C$13+'Your Numbers'!$C$14)+12*'Your Numbers'!$C$15</f>
        <v/>
      </c>
      <c r="F6" s="14">
        <f>12*'Your Numbers'!$C$19*(1+'Your Numbers'!$C$20)^(B6-1)+12*'Your Numbers'!$C$21</f>
        <v/>
      </c>
      <c r="G6" s="14">
        <f>('Your Numbers'!$C$30)*(1+'Your Numbers'!$C$24)+MAX(0,E6-F6)</f>
        <v/>
      </c>
      <c r="H6" s="14">
        <f>(0)*(1+'Your Numbers'!$C$24)+MAX(0,F6-E6)</f>
        <v/>
      </c>
      <c r="I6" s="14">
        <f>C6*(1-'Your Numbers'!$C$11)-D6+H6</f>
        <v/>
      </c>
      <c r="J6" s="14">
        <f>G6</f>
        <v/>
      </c>
      <c r="K6" s="14">
        <f>I6-J6</f>
        <v/>
      </c>
    </row>
    <row r="7">
      <c r="B7" s="20" t="n">
        <v>2</v>
      </c>
      <c r="C7" s="14">
        <f>'Your Numbers'!$C$6*(1+'Your Numbers'!$C$16)^B7</f>
        <v/>
      </c>
      <c r="D7" s="14">
        <f>IF('Your Numbers'!$C$8=0,MAX(0,'Your Numbers'!$C$29-'Your Numbers'!$C$29/'Your Numbers'!$C$9*B7),MAX(0,'Your Numbers'!$C$29*((1+'Your Numbers'!$C$8/12)^('Your Numbers'!$C$9*12)-(1+'Your Numbers'!$C$8/12)^(B7*12))/((1+'Your Numbers'!$C$8/12)^('Your Numbers'!$C$9*12)-1)))</f>
        <v/>
      </c>
      <c r="E7" s="14">
        <f>IF(B7&gt;'Your Numbers'!$C$9,0,12*'Your Numbers'!$C$31)+C7*('Your Numbers'!$C$12+'Your Numbers'!$C$13+'Your Numbers'!$C$14)+12*'Your Numbers'!$C$15</f>
        <v/>
      </c>
      <c r="F7" s="14">
        <f>12*'Your Numbers'!$C$19*(1+'Your Numbers'!$C$20)^(B7-1)+12*'Your Numbers'!$C$21</f>
        <v/>
      </c>
      <c r="G7" s="14">
        <f>(G6)*(1+'Your Numbers'!$C$24)+MAX(0,E7-F7)</f>
        <v/>
      </c>
      <c r="H7" s="14">
        <f>(H6)*(1+'Your Numbers'!$C$24)+MAX(0,F7-E7)</f>
        <v/>
      </c>
      <c r="I7" s="14">
        <f>C7*(1-'Your Numbers'!$C$11)-D7+H7</f>
        <v/>
      </c>
      <c r="J7" s="14">
        <f>G7</f>
        <v/>
      </c>
      <c r="K7" s="14">
        <f>I7-J7</f>
        <v/>
      </c>
    </row>
    <row r="8">
      <c r="B8" s="20" t="n">
        <v>3</v>
      </c>
      <c r="C8" s="14">
        <f>'Your Numbers'!$C$6*(1+'Your Numbers'!$C$16)^B8</f>
        <v/>
      </c>
      <c r="D8" s="14">
        <f>IF('Your Numbers'!$C$8=0,MAX(0,'Your Numbers'!$C$29-'Your Numbers'!$C$29/'Your Numbers'!$C$9*B8),MAX(0,'Your Numbers'!$C$29*((1+'Your Numbers'!$C$8/12)^('Your Numbers'!$C$9*12)-(1+'Your Numbers'!$C$8/12)^(B8*12))/((1+'Your Numbers'!$C$8/12)^('Your Numbers'!$C$9*12)-1)))</f>
        <v/>
      </c>
      <c r="E8" s="14">
        <f>IF(B8&gt;'Your Numbers'!$C$9,0,12*'Your Numbers'!$C$31)+C8*('Your Numbers'!$C$12+'Your Numbers'!$C$13+'Your Numbers'!$C$14)+12*'Your Numbers'!$C$15</f>
        <v/>
      </c>
      <c r="F8" s="14">
        <f>12*'Your Numbers'!$C$19*(1+'Your Numbers'!$C$20)^(B8-1)+12*'Your Numbers'!$C$21</f>
        <v/>
      </c>
      <c r="G8" s="14">
        <f>(G7)*(1+'Your Numbers'!$C$24)+MAX(0,E8-F8)</f>
        <v/>
      </c>
      <c r="H8" s="14">
        <f>(H7)*(1+'Your Numbers'!$C$24)+MAX(0,F8-E8)</f>
        <v/>
      </c>
      <c r="I8" s="14">
        <f>C8*(1-'Your Numbers'!$C$11)-D8+H8</f>
        <v/>
      </c>
      <c r="J8" s="14">
        <f>G8</f>
        <v/>
      </c>
      <c r="K8" s="14">
        <f>I8-J8</f>
        <v/>
      </c>
    </row>
    <row r="9">
      <c r="B9" s="20" t="n">
        <v>4</v>
      </c>
      <c r="C9" s="14">
        <f>'Your Numbers'!$C$6*(1+'Your Numbers'!$C$16)^B9</f>
        <v/>
      </c>
      <c r="D9" s="14">
        <f>IF('Your Numbers'!$C$8=0,MAX(0,'Your Numbers'!$C$29-'Your Numbers'!$C$29/'Your Numbers'!$C$9*B9),MAX(0,'Your Numbers'!$C$29*((1+'Your Numbers'!$C$8/12)^('Your Numbers'!$C$9*12)-(1+'Your Numbers'!$C$8/12)^(B9*12))/((1+'Your Numbers'!$C$8/12)^('Your Numbers'!$C$9*12)-1)))</f>
        <v/>
      </c>
      <c r="E9" s="14">
        <f>IF(B9&gt;'Your Numbers'!$C$9,0,12*'Your Numbers'!$C$31)+C9*('Your Numbers'!$C$12+'Your Numbers'!$C$13+'Your Numbers'!$C$14)+12*'Your Numbers'!$C$15</f>
        <v/>
      </c>
      <c r="F9" s="14">
        <f>12*'Your Numbers'!$C$19*(1+'Your Numbers'!$C$20)^(B9-1)+12*'Your Numbers'!$C$21</f>
        <v/>
      </c>
      <c r="G9" s="14">
        <f>(G8)*(1+'Your Numbers'!$C$24)+MAX(0,E9-F9)</f>
        <v/>
      </c>
      <c r="H9" s="14">
        <f>(H8)*(1+'Your Numbers'!$C$24)+MAX(0,F9-E9)</f>
        <v/>
      </c>
      <c r="I9" s="14">
        <f>C9*(1-'Your Numbers'!$C$11)-D9+H9</f>
        <v/>
      </c>
      <c r="J9" s="14">
        <f>G9</f>
        <v/>
      </c>
      <c r="K9" s="14">
        <f>I9-J9</f>
        <v/>
      </c>
    </row>
    <row r="10">
      <c r="B10" s="20" t="n">
        <v>5</v>
      </c>
      <c r="C10" s="14">
        <f>'Your Numbers'!$C$6*(1+'Your Numbers'!$C$16)^B10</f>
        <v/>
      </c>
      <c r="D10" s="14">
        <f>IF('Your Numbers'!$C$8=0,MAX(0,'Your Numbers'!$C$29-'Your Numbers'!$C$29/'Your Numbers'!$C$9*B10),MAX(0,'Your Numbers'!$C$29*((1+'Your Numbers'!$C$8/12)^('Your Numbers'!$C$9*12)-(1+'Your Numbers'!$C$8/12)^(B10*12))/((1+'Your Numbers'!$C$8/12)^('Your Numbers'!$C$9*12)-1)))</f>
        <v/>
      </c>
      <c r="E10" s="14">
        <f>IF(B10&gt;'Your Numbers'!$C$9,0,12*'Your Numbers'!$C$31)+C10*('Your Numbers'!$C$12+'Your Numbers'!$C$13+'Your Numbers'!$C$14)+12*'Your Numbers'!$C$15</f>
        <v/>
      </c>
      <c r="F10" s="14">
        <f>12*'Your Numbers'!$C$19*(1+'Your Numbers'!$C$20)^(B10-1)+12*'Your Numbers'!$C$21</f>
        <v/>
      </c>
      <c r="G10" s="14">
        <f>(G9)*(1+'Your Numbers'!$C$24)+MAX(0,E10-F10)</f>
        <v/>
      </c>
      <c r="H10" s="14">
        <f>(H9)*(1+'Your Numbers'!$C$24)+MAX(0,F10-E10)</f>
        <v/>
      </c>
      <c r="I10" s="14">
        <f>C10*(1-'Your Numbers'!$C$11)-D10+H10</f>
        <v/>
      </c>
      <c r="J10" s="14">
        <f>G10</f>
        <v/>
      </c>
      <c r="K10" s="14">
        <f>I10-J10</f>
        <v/>
      </c>
    </row>
    <row r="11">
      <c r="B11" s="20" t="n">
        <v>6</v>
      </c>
      <c r="C11" s="14">
        <f>'Your Numbers'!$C$6*(1+'Your Numbers'!$C$16)^B11</f>
        <v/>
      </c>
      <c r="D11" s="14">
        <f>IF('Your Numbers'!$C$8=0,MAX(0,'Your Numbers'!$C$29-'Your Numbers'!$C$29/'Your Numbers'!$C$9*B11),MAX(0,'Your Numbers'!$C$29*((1+'Your Numbers'!$C$8/12)^('Your Numbers'!$C$9*12)-(1+'Your Numbers'!$C$8/12)^(B11*12))/((1+'Your Numbers'!$C$8/12)^('Your Numbers'!$C$9*12)-1)))</f>
        <v/>
      </c>
      <c r="E11" s="14">
        <f>IF(B11&gt;'Your Numbers'!$C$9,0,12*'Your Numbers'!$C$31)+C11*('Your Numbers'!$C$12+'Your Numbers'!$C$13+'Your Numbers'!$C$14)+12*'Your Numbers'!$C$15</f>
        <v/>
      </c>
      <c r="F11" s="14">
        <f>12*'Your Numbers'!$C$19*(1+'Your Numbers'!$C$20)^(B11-1)+12*'Your Numbers'!$C$21</f>
        <v/>
      </c>
      <c r="G11" s="14">
        <f>(G10)*(1+'Your Numbers'!$C$24)+MAX(0,E11-F11)</f>
        <v/>
      </c>
      <c r="H11" s="14">
        <f>(H10)*(1+'Your Numbers'!$C$24)+MAX(0,F11-E11)</f>
        <v/>
      </c>
      <c r="I11" s="14">
        <f>C11*(1-'Your Numbers'!$C$11)-D11+H11</f>
        <v/>
      </c>
      <c r="J11" s="14">
        <f>G11</f>
        <v/>
      </c>
      <c r="K11" s="14">
        <f>I11-J11</f>
        <v/>
      </c>
    </row>
    <row r="12">
      <c r="B12" s="20" t="n">
        <v>7</v>
      </c>
      <c r="C12" s="14">
        <f>'Your Numbers'!$C$6*(1+'Your Numbers'!$C$16)^B12</f>
        <v/>
      </c>
      <c r="D12" s="14">
        <f>IF('Your Numbers'!$C$8=0,MAX(0,'Your Numbers'!$C$29-'Your Numbers'!$C$29/'Your Numbers'!$C$9*B12),MAX(0,'Your Numbers'!$C$29*((1+'Your Numbers'!$C$8/12)^('Your Numbers'!$C$9*12)-(1+'Your Numbers'!$C$8/12)^(B12*12))/((1+'Your Numbers'!$C$8/12)^('Your Numbers'!$C$9*12)-1)))</f>
        <v/>
      </c>
      <c r="E12" s="14">
        <f>IF(B12&gt;'Your Numbers'!$C$9,0,12*'Your Numbers'!$C$31)+C12*('Your Numbers'!$C$12+'Your Numbers'!$C$13+'Your Numbers'!$C$14)+12*'Your Numbers'!$C$15</f>
        <v/>
      </c>
      <c r="F12" s="14">
        <f>12*'Your Numbers'!$C$19*(1+'Your Numbers'!$C$20)^(B12-1)+12*'Your Numbers'!$C$21</f>
        <v/>
      </c>
      <c r="G12" s="14">
        <f>(G11)*(1+'Your Numbers'!$C$24)+MAX(0,E12-F12)</f>
        <v/>
      </c>
      <c r="H12" s="14">
        <f>(H11)*(1+'Your Numbers'!$C$24)+MAX(0,F12-E12)</f>
        <v/>
      </c>
      <c r="I12" s="14">
        <f>C12*(1-'Your Numbers'!$C$11)-D12+H12</f>
        <v/>
      </c>
      <c r="J12" s="14">
        <f>G12</f>
        <v/>
      </c>
      <c r="K12" s="14">
        <f>I12-J12</f>
        <v/>
      </c>
    </row>
    <row r="13">
      <c r="B13" s="20" t="n">
        <v>8</v>
      </c>
      <c r="C13" s="14">
        <f>'Your Numbers'!$C$6*(1+'Your Numbers'!$C$16)^B13</f>
        <v/>
      </c>
      <c r="D13" s="14">
        <f>IF('Your Numbers'!$C$8=0,MAX(0,'Your Numbers'!$C$29-'Your Numbers'!$C$29/'Your Numbers'!$C$9*B13),MAX(0,'Your Numbers'!$C$29*((1+'Your Numbers'!$C$8/12)^('Your Numbers'!$C$9*12)-(1+'Your Numbers'!$C$8/12)^(B13*12))/((1+'Your Numbers'!$C$8/12)^('Your Numbers'!$C$9*12)-1)))</f>
        <v/>
      </c>
      <c r="E13" s="14">
        <f>IF(B13&gt;'Your Numbers'!$C$9,0,12*'Your Numbers'!$C$31)+C13*('Your Numbers'!$C$12+'Your Numbers'!$C$13+'Your Numbers'!$C$14)+12*'Your Numbers'!$C$15</f>
        <v/>
      </c>
      <c r="F13" s="14">
        <f>12*'Your Numbers'!$C$19*(1+'Your Numbers'!$C$20)^(B13-1)+12*'Your Numbers'!$C$21</f>
        <v/>
      </c>
      <c r="G13" s="14">
        <f>(G12)*(1+'Your Numbers'!$C$24)+MAX(0,E13-F13)</f>
        <v/>
      </c>
      <c r="H13" s="14">
        <f>(H12)*(1+'Your Numbers'!$C$24)+MAX(0,F13-E13)</f>
        <v/>
      </c>
      <c r="I13" s="14">
        <f>C13*(1-'Your Numbers'!$C$11)-D13+H13</f>
        <v/>
      </c>
      <c r="J13" s="14">
        <f>G13</f>
        <v/>
      </c>
      <c r="K13" s="14">
        <f>I13-J13</f>
        <v/>
      </c>
    </row>
    <row r="14">
      <c r="B14" s="20" t="n">
        <v>9</v>
      </c>
      <c r="C14" s="14">
        <f>'Your Numbers'!$C$6*(1+'Your Numbers'!$C$16)^B14</f>
        <v/>
      </c>
      <c r="D14" s="14">
        <f>IF('Your Numbers'!$C$8=0,MAX(0,'Your Numbers'!$C$29-'Your Numbers'!$C$29/'Your Numbers'!$C$9*B14),MAX(0,'Your Numbers'!$C$29*((1+'Your Numbers'!$C$8/12)^('Your Numbers'!$C$9*12)-(1+'Your Numbers'!$C$8/12)^(B14*12))/((1+'Your Numbers'!$C$8/12)^('Your Numbers'!$C$9*12)-1)))</f>
        <v/>
      </c>
      <c r="E14" s="14">
        <f>IF(B14&gt;'Your Numbers'!$C$9,0,12*'Your Numbers'!$C$31)+C14*('Your Numbers'!$C$12+'Your Numbers'!$C$13+'Your Numbers'!$C$14)+12*'Your Numbers'!$C$15</f>
        <v/>
      </c>
      <c r="F14" s="14">
        <f>12*'Your Numbers'!$C$19*(1+'Your Numbers'!$C$20)^(B14-1)+12*'Your Numbers'!$C$21</f>
        <v/>
      </c>
      <c r="G14" s="14">
        <f>(G13)*(1+'Your Numbers'!$C$24)+MAX(0,E14-F14)</f>
        <v/>
      </c>
      <c r="H14" s="14">
        <f>(H13)*(1+'Your Numbers'!$C$24)+MAX(0,F14-E14)</f>
        <v/>
      </c>
      <c r="I14" s="14">
        <f>C14*(1-'Your Numbers'!$C$11)-D14+H14</f>
        <v/>
      </c>
      <c r="J14" s="14">
        <f>G14</f>
        <v/>
      </c>
      <c r="K14" s="14">
        <f>I14-J14</f>
        <v/>
      </c>
    </row>
    <row r="15">
      <c r="B15" s="20" t="n">
        <v>10</v>
      </c>
      <c r="C15" s="14">
        <f>'Your Numbers'!$C$6*(1+'Your Numbers'!$C$16)^B15</f>
        <v/>
      </c>
      <c r="D15" s="14">
        <f>IF('Your Numbers'!$C$8=0,MAX(0,'Your Numbers'!$C$29-'Your Numbers'!$C$29/'Your Numbers'!$C$9*B15),MAX(0,'Your Numbers'!$C$29*((1+'Your Numbers'!$C$8/12)^('Your Numbers'!$C$9*12)-(1+'Your Numbers'!$C$8/12)^(B15*12))/((1+'Your Numbers'!$C$8/12)^('Your Numbers'!$C$9*12)-1)))</f>
        <v/>
      </c>
      <c r="E15" s="14">
        <f>IF(B15&gt;'Your Numbers'!$C$9,0,12*'Your Numbers'!$C$31)+C15*('Your Numbers'!$C$12+'Your Numbers'!$C$13+'Your Numbers'!$C$14)+12*'Your Numbers'!$C$15</f>
        <v/>
      </c>
      <c r="F15" s="14">
        <f>12*'Your Numbers'!$C$19*(1+'Your Numbers'!$C$20)^(B15-1)+12*'Your Numbers'!$C$21</f>
        <v/>
      </c>
      <c r="G15" s="14">
        <f>(G14)*(1+'Your Numbers'!$C$24)+MAX(0,E15-F15)</f>
        <v/>
      </c>
      <c r="H15" s="14">
        <f>(H14)*(1+'Your Numbers'!$C$24)+MAX(0,F15-E15)</f>
        <v/>
      </c>
      <c r="I15" s="14">
        <f>C15*(1-'Your Numbers'!$C$11)-D15+H15</f>
        <v/>
      </c>
      <c r="J15" s="14">
        <f>G15</f>
        <v/>
      </c>
      <c r="K15" s="14">
        <f>I15-J15</f>
        <v/>
      </c>
    </row>
    <row r="16">
      <c r="B16" s="20" t="n">
        <v>11</v>
      </c>
      <c r="C16" s="14">
        <f>'Your Numbers'!$C$6*(1+'Your Numbers'!$C$16)^B16</f>
        <v/>
      </c>
      <c r="D16" s="14">
        <f>IF('Your Numbers'!$C$8=0,MAX(0,'Your Numbers'!$C$29-'Your Numbers'!$C$29/'Your Numbers'!$C$9*B16),MAX(0,'Your Numbers'!$C$29*((1+'Your Numbers'!$C$8/12)^('Your Numbers'!$C$9*12)-(1+'Your Numbers'!$C$8/12)^(B16*12))/((1+'Your Numbers'!$C$8/12)^('Your Numbers'!$C$9*12)-1)))</f>
        <v/>
      </c>
      <c r="E16" s="14">
        <f>IF(B16&gt;'Your Numbers'!$C$9,0,12*'Your Numbers'!$C$31)+C16*('Your Numbers'!$C$12+'Your Numbers'!$C$13+'Your Numbers'!$C$14)+12*'Your Numbers'!$C$15</f>
        <v/>
      </c>
      <c r="F16" s="14">
        <f>12*'Your Numbers'!$C$19*(1+'Your Numbers'!$C$20)^(B16-1)+12*'Your Numbers'!$C$21</f>
        <v/>
      </c>
      <c r="G16" s="14">
        <f>(G15)*(1+'Your Numbers'!$C$24)+MAX(0,E16-F16)</f>
        <v/>
      </c>
      <c r="H16" s="14">
        <f>(H15)*(1+'Your Numbers'!$C$24)+MAX(0,F16-E16)</f>
        <v/>
      </c>
      <c r="I16" s="14">
        <f>C16*(1-'Your Numbers'!$C$11)-D16+H16</f>
        <v/>
      </c>
      <c r="J16" s="14">
        <f>G16</f>
        <v/>
      </c>
      <c r="K16" s="14">
        <f>I16-J16</f>
        <v/>
      </c>
    </row>
    <row r="17">
      <c r="B17" s="20" t="n">
        <v>12</v>
      </c>
      <c r="C17" s="14">
        <f>'Your Numbers'!$C$6*(1+'Your Numbers'!$C$16)^B17</f>
        <v/>
      </c>
      <c r="D17" s="14">
        <f>IF('Your Numbers'!$C$8=0,MAX(0,'Your Numbers'!$C$29-'Your Numbers'!$C$29/'Your Numbers'!$C$9*B17),MAX(0,'Your Numbers'!$C$29*((1+'Your Numbers'!$C$8/12)^('Your Numbers'!$C$9*12)-(1+'Your Numbers'!$C$8/12)^(B17*12))/((1+'Your Numbers'!$C$8/12)^('Your Numbers'!$C$9*12)-1)))</f>
        <v/>
      </c>
      <c r="E17" s="14">
        <f>IF(B17&gt;'Your Numbers'!$C$9,0,12*'Your Numbers'!$C$31)+C17*('Your Numbers'!$C$12+'Your Numbers'!$C$13+'Your Numbers'!$C$14)+12*'Your Numbers'!$C$15</f>
        <v/>
      </c>
      <c r="F17" s="14">
        <f>12*'Your Numbers'!$C$19*(1+'Your Numbers'!$C$20)^(B17-1)+12*'Your Numbers'!$C$21</f>
        <v/>
      </c>
      <c r="G17" s="14">
        <f>(G16)*(1+'Your Numbers'!$C$24)+MAX(0,E17-F17)</f>
        <v/>
      </c>
      <c r="H17" s="14">
        <f>(H16)*(1+'Your Numbers'!$C$24)+MAX(0,F17-E17)</f>
        <v/>
      </c>
      <c r="I17" s="14">
        <f>C17*(1-'Your Numbers'!$C$11)-D17+H17</f>
        <v/>
      </c>
      <c r="J17" s="14">
        <f>G17</f>
        <v/>
      </c>
      <c r="K17" s="14">
        <f>I17-J17</f>
        <v/>
      </c>
    </row>
    <row r="18">
      <c r="B18" s="20" t="n">
        <v>13</v>
      </c>
      <c r="C18" s="14">
        <f>'Your Numbers'!$C$6*(1+'Your Numbers'!$C$16)^B18</f>
        <v/>
      </c>
      <c r="D18" s="14">
        <f>IF('Your Numbers'!$C$8=0,MAX(0,'Your Numbers'!$C$29-'Your Numbers'!$C$29/'Your Numbers'!$C$9*B18),MAX(0,'Your Numbers'!$C$29*((1+'Your Numbers'!$C$8/12)^('Your Numbers'!$C$9*12)-(1+'Your Numbers'!$C$8/12)^(B18*12))/((1+'Your Numbers'!$C$8/12)^('Your Numbers'!$C$9*12)-1)))</f>
        <v/>
      </c>
      <c r="E18" s="14">
        <f>IF(B18&gt;'Your Numbers'!$C$9,0,12*'Your Numbers'!$C$31)+C18*('Your Numbers'!$C$12+'Your Numbers'!$C$13+'Your Numbers'!$C$14)+12*'Your Numbers'!$C$15</f>
        <v/>
      </c>
      <c r="F18" s="14">
        <f>12*'Your Numbers'!$C$19*(1+'Your Numbers'!$C$20)^(B18-1)+12*'Your Numbers'!$C$21</f>
        <v/>
      </c>
      <c r="G18" s="14">
        <f>(G17)*(1+'Your Numbers'!$C$24)+MAX(0,E18-F18)</f>
        <v/>
      </c>
      <c r="H18" s="14">
        <f>(H17)*(1+'Your Numbers'!$C$24)+MAX(0,F18-E18)</f>
        <v/>
      </c>
      <c r="I18" s="14">
        <f>C18*(1-'Your Numbers'!$C$11)-D18+H18</f>
        <v/>
      </c>
      <c r="J18" s="14">
        <f>G18</f>
        <v/>
      </c>
      <c r="K18" s="14">
        <f>I18-J18</f>
        <v/>
      </c>
    </row>
    <row r="19">
      <c r="B19" s="20" t="n">
        <v>14</v>
      </c>
      <c r="C19" s="14">
        <f>'Your Numbers'!$C$6*(1+'Your Numbers'!$C$16)^B19</f>
        <v/>
      </c>
      <c r="D19" s="14">
        <f>IF('Your Numbers'!$C$8=0,MAX(0,'Your Numbers'!$C$29-'Your Numbers'!$C$29/'Your Numbers'!$C$9*B19),MAX(0,'Your Numbers'!$C$29*((1+'Your Numbers'!$C$8/12)^('Your Numbers'!$C$9*12)-(1+'Your Numbers'!$C$8/12)^(B19*12))/((1+'Your Numbers'!$C$8/12)^('Your Numbers'!$C$9*12)-1)))</f>
        <v/>
      </c>
      <c r="E19" s="14">
        <f>IF(B19&gt;'Your Numbers'!$C$9,0,12*'Your Numbers'!$C$31)+C19*('Your Numbers'!$C$12+'Your Numbers'!$C$13+'Your Numbers'!$C$14)+12*'Your Numbers'!$C$15</f>
        <v/>
      </c>
      <c r="F19" s="14">
        <f>12*'Your Numbers'!$C$19*(1+'Your Numbers'!$C$20)^(B19-1)+12*'Your Numbers'!$C$21</f>
        <v/>
      </c>
      <c r="G19" s="14">
        <f>(G18)*(1+'Your Numbers'!$C$24)+MAX(0,E19-F19)</f>
        <v/>
      </c>
      <c r="H19" s="14">
        <f>(H18)*(1+'Your Numbers'!$C$24)+MAX(0,F19-E19)</f>
        <v/>
      </c>
      <c r="I19" s="14">
        <f>C19*(1-'Your Numbers'!$C$11)-D19+H19</f>
        <v/>
      </c>
      <c r="J19" s="14">
        <f>G19</f>
        <v/>
      </c>
      <c r="K19" s="14">
        <f>I19-J19</f>
        <v/>
      </c>
    </row>
    <row r="20">
      <c r="B20" s="20" t="n">
        <v>15</v>
      </c>
      <c r="C20" s="14">
        <f>'Your Numbers'!$C$6*(1+'Your Numbers'!$C$16)^B20</f>
        <v/>
      </c>
      <c r="D20" s="14">
        <f>IF('Your Numbers'!$C$8=0,MAX(0,'Your Numbers'!$C$29-'Your Numbers'!$C$29/'Your Numbers'!$C$9*B20),MAX(0,'Your Numbers'!$C$29*((1+'Your Numbers'!$C$8/12)^('Your Numbers'!$C$9*12)-(1+'Your Numbers'!$C$8/12)^(B20*12))/((1+'Your Numbers'!$C$8/12)^('Your Numbers'!$C$9*12)-1)))</f>
        <v/>
      </c>
      <c r="E20" s="14">
        <f>IF(B20&gt;'Your Numbers'!$C$9,0,12*'Your Numbers'!$C$31)+C20*('Your Numbers'!$C$12+'Your Numbers'!$C$13+'Your Numbers'!$C$14)+12*'Your Numbers'!$C$15</f>
        <v/>
      </c>
      <c r="F20" s="14">
        <f>12*'Your Numbers'!$C$19*(1+'Your Numbers'!$C$20)^(B20-1)+12*'Your Numbers'!$C$21</f>
        <v/>
      </c>
      <c r="G20" s="14">
        <f>(G19)*(1+'Your Numbers'!$C$24)+MAX(0,E20-F20)</f>
        <v/>
      </c>
      <c r="H20" s="14">
        <f>(H19)*(1+'Your Numbers'!$C$24)+MAX(0,F20-E20)</f>
        <v/>
      </c>
      <c r="I20" s="14">
        <f>C20*(1-'Your Numbers'!$C$11)-D20+H20</f>
        <v/>
      </c>
      <c r="J20" s="14">
        <f>G20</f>
        <v/>
      </c>
      <c r="K20" s="14">
        <f>I20-J20</f>
        <v/>
      </c>
    </row>
    <row r="21">
      <c r="B21" s="20" t="n">
        <v>16</v>
      </c>
      <c r="C21" s="14">
        <f>'Your Numbers'!$C$6*(1+'Your Numbers'!$C$16)^B21</f>
        <v/>
      </c>
      <c r="D21" s="14">
        <f>IF('Your Numbers'!$C$8=0,MAX(0,'Your Numbers'!$C$29-'Your Numbers'!$C$29/'Your Numbers'!$C$9*B21),MAX(0,'Your Numbers'!$C$29*((1+'Your Numbers'!$C$8/12)^('Your Numbers'!$C$9*12)-(1+'Your Numbers'!$C$8/12)^(B21*12))/((1+'Your Numbers'!$C$8/12)^('Your Numbers'!$C$9*12)-1)))</f>
        <v/>
      </c>
      <c r="E21" s="14">
        <f>IF(B21&gt;'Your Numbers'!$C$9,0,12*'Your Numbers'!$C$31)+C21*('Your Numbers'!$C$12+'Your Numbers'!$C$13+'Your Numbers'!$C$14)+12*'Your Numbers'!$C$15</f>
        <v/>
      </c>
      <c r="F21" s="14">
        <f>12*'Your Numbers'!$C$19*(1+'Your Numbers'!$C$20)^(B21-1)+12*'Your Numbers'!$C$21</f>
        <v/>
      </c>
      <c r="G21" s="14">
        <f>(G20)*(1+'Your Numbers'!$C$24)+MAX(0,E21-F21)</f>
        <v/>
      </c>
      <c r="H21" s="14">
        <f>(H20)*(1+'Your Numbers'!$C$24)+MAX(0,F21-E21)</f>
        <v/>
      </c>
      <c r="I21" s="14">
        <f>C21*(1-'Your Numbers'!$C$11)-D21+H21</f>
        <v/>
      </c>
      <c r="J21" s="14">
        <f>G21</f>
        <v/>
      </c>
      <c r="K21" s="14">
        <f>I21-J21</f>
        <v/>
      </c>
    </row>
    <row r="22">
      <c r="B22" s="20" t="n">
        <v>17</v>
      </c>
      <c r="C22" s="14">
        <f>'Your Numbers'!$C$6*(1+'Your Numbers'!$C$16)^B22</f>
        <v/>
      </c>
      <c r="D22" s="14">
        <f>IF('Your Numbers'!$C$8=0,MAX(0,'Your Numbers'!$C$29-'Your Numbers'!$C$29/'Your Numbers'!$C$9*B22),MAX(0,'Your Numbers'!$C$29*((1+'Your Numbers'!$C$8/12)^('Your Numbers'!$C$9*12)-(1+'Your Numbers'!$C$8/12)^(B22*12))/((1+'Your Numbers'!$C$8/12)^('Your Numbers'!$C$9*12)-1)))</f>
        <v/>
      </c>
      <c r="E22" s="14">
        <f>IF(B22&gt;'Your Numbers'!$C$9,0,12*'Your Numbers'!$C$31)+C22*('Your Numbers'!$C$12+'Your Numbers'!$C$13+'Your Numbers'!$C$14)+12*'Your Numbers'!$C$15</f>
        <v/>
      </c>
      <c r="F22" s="14">
        <f>12*'Your Numbers'!$C$19*(1+'Your Numbers'!$C$20)^(B22-1)+12*'Your Numbers'!$C$21</f>
        <v/>
      </c>
      <c r="G22" s="14">
        <f>(G21)*(1+'Your Numbers'!$C$24)+MAX(0,E22-F22)</f>
        <v/>
      </c>
      <c r="H22" s="14">
        <f>(H21)*(1+'Your Numbers'!$C$24)+MAX(0,F22-E22)</f>
        <v/>
      </c>
      <c r="I22" s="14">
        <f>C22*(1-'Your Numbers'!$C$11)-D22+H22</f>
        <v/>
      </c>
      <c r="J22" s="14">
        <f>G22</f>
        <v/>
      </c>
      <c r="K22" s="14">
        <f>I22-J22</f>
        <v/>
      </c>
    </row>
    <row r="23">
      <c r="B23" s="20" t="n">
        <v>18</v>
      </c>
      <c r="C23" s="14">
        <f>'Your Numbers'!$C$6*(1+'Your Numbers'!$C$16)^B23</f>
        <v/>
      </c>
      <c r="D23" s="14">
        <f>IF('Your Numbers'!$C$8=0,MAX(0,'Your Numbers'!$C$29-'Your Numbers'!$C$29/'Your Numbers'!$C$9*B23),MAX(0,'Your Numbers'!$C$29*((1+'Your Numbers'!$C$8/12)^('Your Numbers'!$C$9*12)-(1+'Your Numbers'!$C$8/12)^(B23*12))/((1+'Your Numbers'!$C$8/12)^('Your Numbers'!$C$9*12)-1)))</f>
        <v/>
      </c>
      <c r="E23" s="14">
        <f>IF(B23&gt;'Your Numbers'!$C$9,0,12*'Your Numbers'!$C$31)+C23*('Your Numbers'!$C$12+'Your Numbers'!$C$13+'Your Numbers'!$C$14)+12*'Your Numbers'!$C$15</f>
        <v/>
      </c>
      <c r="F23" s="14">
        <f>12*'Your Numbers'!$C$19*(1+'Your Numbers'!$C$20)^(B23-1)+12*'Your Numbers'!$C$21</f>
        <v/>
      </c>
      <c r="G23" s="14">
        <f>(G22)*(1+'Your Numbers'!$C$24)+MAX(0,E23-F23)</f>
        <v/>
      </c>
      <c r="H23" s="14">
        <f>(H22)*(1+'Your Numbers'!$C$24)+MAX(0,F23-E23)</f>
        <v/>
      </c>
      <c r="I23" s="14">
        <f>C23*(1-'Your Numbers'!$C$11)-D23+H23</f>
        <v/>
      </c>
      <c r="J23" s="14">
        <f>G23</f>
        <v/>
      </c>
      <c r="K23" s="14">
        <f>I23-J23</f>
        <v/>
      </c>
    </row>
    <row r="24">
      <c r="B24" s="20" t="n">
        <v>19</v>
      </c>
      <c r="C24" s="14">
        <f>'Your Numbers'!$C$6*(1+'Your Numbers'!$C$16)^B24</f>
        <v/>
      </c>
      <c r="D24" s="14">
        <f>IF('Your Numbers'!$C$8=0,MAX(0,'Your Numbers'!$C$29-'Your Numbers'!$C$29/'Your Numbers'!$C$9*B24),MAX(0,'Your Numbers'!$C$29*((1+'Your Numbers'!$C$8/12)^('Your Numbers'!$C$9*12)-(1+'Your Numbers'!$C$8/12)^(B24*12))/((1+'Your Numbers'!$C$8/12)^('Your Numbers'!$C$9*12)-1)))</f>
        <v/>
      </c>
      <c r="E24" s="14">
        <f>IF(B24&gt;'Your Numbers'!$C$9,0,12*'Your Numbers'!$C$31)+C24*('Your Numbers'!$C$12+'Your Numbers'!$C$13+'Your Numbers'!$C$14)+12*'Your Numbers'!$C$15</f>
        <v/>
      </c>
      <c r="F24" s="14">
        <f>12*'Your Numbers'!$C$19*(1+'Your Numbers'!$C$20)^(B24-1)+12*'Your Numbers'!$C$21</f>
        <v/>
      </c>
      <c r="G24" s="14">
        <f>(G23)*(1+'Your Numbers'!$C$24)+MAX(0,E24-F24)</f>
        <v/>
      </c>
      <c r="H24" s="14">
        <f>(H23)*(1+'Your Numbers'!$C$24)+MAX(0,F24-E24)</f>
        <v/>
      </c>
      <c r="I24" s="14">
        <f>C24*(1-'Your Numbers'!$C$11)-D24+H24</f>
        <v/>
      </c>
      <c r="J24" s="14">
        <f>G24</f>
        <v/>
      </c>
      <c r="K24" s="14">
        <f>I24-J24</f>
        <v/>
      </c>
    </row>
    <row r="25">
      <c r="B25" s="20" t="n">
        <v>20</v>
      </c>
      <c r="C25" s="14">
        <f>'Your Numbers'!$C$6*(1+'Your Numbers'!$C$16)^B25</f>
        <v/>
      </c>
      <c r="D25" s="14">
        <f>IF('Your Numbers'!$C$8=0,MAX(0,'Your Numbers'!$C$29-'Your Numbers'!$C$29/'Your Numbers'!$C$9*B25),MAX(0,'Your Numbers'!$C$29*((1+'Your Numbers'!$C$8/12)^('Your Numbers'!$C$9*12)-(1+'Your Numbers'!$C$8/12)^(B25*12))/((1+'Your Numbers'!$C$8/12)^('Your Numbers'!$C$9*12)-1)))</f>
        <v/>
      </c>
      <c r="E25" s="14">
        <f>IF(B25&gt;'Your Numbers'!$C$9,0,12*'Your Numbers'!$C$31)+C25*('Your Numbers'!$C$12+'Your Numbers'!$C$13+'Your Numbers'!$C$14)+12*'Your Numbers'!$C$15</f>
        <v/>
      </c>
      <c r="F25" s="14">
        <f>12*'Your Numbers'!$C$19*(1+'Your Numbers'!$C$20)^(B25-1)+12*'Your Numbers'!$C$21</f>
        <v/>
      </c>
      <c r="G25" s="14">
        <f>(G24)*(1+'Your Numbers'!$C$24)+MAX(0,E25-F25)</f>
        <v/>
      </c>
      <c r="H25" s="14">
        <f>(H24)*(1+'Your Numbers'!$C$24)+MAX(0,F25-E25)</f>
        <v/>
      </c>
      <c r="I25" s="14">
        <f>C25*(1-'Your Numbers'!$C$11)-D25+H25</f>
        <v/>
      </c>
      <c r="J25" s="14">
        <f>G25</f>
        <v/>
      </c>
      <c r="K25" s="14">
        <f>I25-J25</f>
        <v/>
      </c>
    </row>
    <row r="26">
      <c r="B26" s="20" t="n">
        <v>21</v>
      </c>
      <c r="C26" s="14">
        <f>'Your Numbers'!$C$6*(1+'Your Numbers'!$C$16)^B26</f>
        <v/>
      </c>
      <c r="D26" s="14">
        <f>IF('Your Numbers'!$C$8=0,MAX(0,'Your Numbers'!$C$29-'Your Numbers'!$C$29/'Your Numbers'!$C$9*B26),MAX(0,'Your Numbers'!$C$29*((1+'Your Numbers'!$C$8/12)^('Your Numbers'!$C$9*12)-(1+'Your Numbers'!$C$8/12)^(B26*12))/((1+'Your Numbers'!$C$8/12)^('Your Numbers'!$C$9*12)-1)))</f>
        <v/>
      </c>
      <c r="E26" s="14">
        <f>IF(B26&gt;'Your Numbers'!$C$9,0,12*'Your Numbers'!$C$31)+C26*('Your Numbers'!$C$12+'Your Numbers'!$C$13+'Your Numbers'!$C$14)+12*'Your Numbers'!$C$15</f>
        <v/>
      </c>
      <c r="F26" s="14">
        <f>12*'Your Numbers'!$C$19*(1+'Your Numbers'!$C$20)^(B26-1)+12*'Your Numbers'!$C$21</f>
        <v/>
      </c>
      <c r="G26" s="14">
        <f>(G25)*(1+'Your Numbers'!$C$24)+MAX(0,E26-F26)</f>
        <v/>
      </c>
      <c r="H26" s="14">
        <f>(H25)*(1+'Your Numbers'!$C$24)+MAX(0,F26-E26)</f>
        <v/>
      </c>
      <c r="I26" s="14">
        <f>C26*(1-'Your Numbers'!$C$11)-D26+H26</f>
        <v/>
      </c>
      <c r="J26" s="14">
        <f>G26</f>
        <v/>
      </c>
      <c r="K26" s="14">
        <f>I26-J26</f>
        <v/>
      </c>
    </row>
    <row r="27">
      <c r="B27" s="20" t="n">
        <v>22</v>
      </c>
      <c r="C27" s="14">
        <f>'Your Numbers'!$C$6*(1+'Your Numbers'!$C$16)^B27</f>
        <v/>
      </c>
      <c r="D27" s="14">
        <f>IF('Your Numbers'!$C$8=0,MAX(0,'Your Numbers'!$C$29-'Your Numbers'!$C$29/'Your Numbers'!$C$9*B27),MAX(0,'Your Numbers'!$C$29*((1+'Your Numbers'!$C$8/12)^('Your Numbers'!$C$9*12)-(1+'Your Numbers'!$C$8/12)^(B27*12))/((1+'Your Numbers'!$C$8/12)^('Your Numbers'!$C$9*12)-1)))</f>
        <v/>
      </c>
      <c r="E27" s="14">
        <f>IF(B27&gt;'Your Numbers'!$C$9,0,12*'Your Numbers'!$C$31)+C27*('Your Numbers'!$C$12+'Your Numbers'!$C$13+'Your Numbers'!$C$14)+12*'Your Numbers'!$C$15</f>
        <v/>
      </c>
      <c r="F27" s="14">
        <f>12*'Your Numbers'!$C$19*(1+'Your Numbers'!$C$20)^(B27-1)+12*'Your Numbers'!$C$21</f>
        <v/>
      </c>
      <c r="G27" s="14">
        <f>(G26)*(1+'Your Numbers'!$C$24)+MAX(0,E27-F27)</f>
        <v/>
      </c>
      <c r="H27" s="14">
        <f>(H26)*(1+'Your Numbers'!$C$24)+MAX(0,F27-E27)</f>
        <v/>
      </c>
      <c r="I27" s="14">
        <f>C27*(1-'Your Numbers'!$C$11)-D27+H27</f>
        <v/>
      </c>
      <c r="J27" s="14">
        <f>G27</f>
        <v/>
      </c>
      <c r="K27" s="14">
        <f>I27-J27</f>
        <v/>
      </c>
    </row>
    <row r="28">
      <c r="B28" s="20" t="n">
        <v>23</v>
      </c>
      <c r="C28" s="14">
        <f>'Your Numbers'!$C$6*(1+'Your Numbers'!$C$16)^B28</f>
        <v/>
      </c>
      <c r="D28" s="14">
        <f>IF('Your Numbers'!$C$8=0,MAX(0,'Your Numbers'!$C$29-'Your Numbers'!$C$29/'Your Numbers'!$C$9*B28),MAX(0,'Your Numbers'!$C$29*((1+'Your Numbers'!$C$8/12)^('Your Numbers'!$C$9*12)-(1+'Your Numbers'!$C$8/12)^(B28*12))/((1+'Your Numbers'!$C$8/12)^('Your Numbers'!$C$9*12)-1)))</f>
        <v/>
      </c>
      <c r="E28" s="14">
        <f>IF(B28&gt;'Your Numbers'!$C$9,0,12*'Your Numbers'!$C$31)+C28*('Your Numbers'!$C$12+'Your Numbers'!$C$13+'Your Numbers'!$C$14)+12*'Your Numbers'!$C$15</f>
        <v/>
      </c>
      <c r="F28" s="14">
        <f>12*'Your Numbers'!$C$19*(1+'Your Numbers'!$C$20)^(B28-1)+12*'Your Numbers'!$C$21</f>
        <v/>
      </c>
      <c r="G28" s="14">
        <f>(G27)*(1+'Your Numbers'!$C$24)+MAX(0,E28-F28)</f>
        <v/>
      </c>
      <c r="H28" s="14">
        <f>(H27)*(1+'Your Numbers'!$C$24)+MAX(0,F28-E28)</f>
        <v/>
      </c>
      <c r="I28" s="14">
        <f>C28*(1-'Your Numbers'!$C$11)-D28+H28</f>
        <v/>
      </c>
      <c r="J28" s="14">
        <f>G28</f>
        <v/>
      </c>
      <c r="K28" s="14">
        <f>I28-J28</f>
        <v/>
      </c>
    </row>
    <row r="29">
      <c r="B29" s="20" t="n">
        <v>24</v>
      </c>
      <c r="C29" s="14">
        <f>'Your Numbers'!$C$6*(1+'Your Numbers'!$C$16)^B29</f>
        <v/>
      </c>
      <c r="D29" s="14">
        <f>IF('Your Numbers'!$C$8=0,MAX(0,'Your Numbers'!$C$29-'Your Numbers'!$C$29/'Your Numbers'!$C$9*B29),MAX(0,'Your Numbers'!$C$29*((1+'Your Numbers'!$C$8/12)^('Your Numbers'!$C$9*12)-(1+'Your Numbers'!$C$8/12)^(B29*12))/((1+'Your Numbers'!$C$8/12)^('Your Numbers'!$C$9*12)-1)))</f>
        <v/>
      </c>
      <c r="E29" s="14">
        <f>IF(B29&gt;'Your Numbers'!$C$9,0,12*'Your Numbers'!$C$31)+C29*('Your Numbers'!$C$12+'Your Numbers'!$C$13+'Your Numbers'!$C$14)+12*'Your Numbers'!$C$15</f>
        <v/>
      </c>
      <c r="F29" s="14">
        <f>12*'Your Numbers'!$C$19*(1+'Your Numbers'!$C$20)^(B29-1)+12*'Your Numbers'!$C$21</f>
        <v/>
      </c>
      <c r="G29" s="14">
        <f>(G28)*(1+'Your Numbers'!$C$24)+MAX(0,E29-F29)</f>
        <v/>
      </c>
      <c r="H29" s="14">
        <f>(H28)*(1+'Your Numbers'!$C$24)+MAX(0,F29-E29)</f>
        <v/>
      </c>
      <c r="I29" s="14">
        <f>C29*(1-'Your Numbers'!$C$11)-D29+H29</f>
        <v/>
      </c>
      <c r="J29" s="14">
        <f>G29</f>
        <v/>
      </c>
      <c r="K29" s="14">
        <f>I29-J29</f>
        <v/>
      </c>
    </row>
    <row r="30">
      <c r="B30" s="20" t="n">
        <v>25</v>
      </c>
      <c r="C30" s="14">
        <f>'Your Numbers'!$C$6*(1+'Your Numbers'!$C$16)^B30</f>
        <v/>
      </c>
      <c r="D30" s="14">
        <f>IF('Your Numbers'!$C$8=0,MAX(0,'Your Numbers'!$C$29-'Your Numbers'!$C$29/'Your Numbers'!$C$9*B30),MAX(0,'Your Numbers'!$C$29*((1+'Your Numbers'!$C$8/12)^('Your Numbers'!$C$9*12)-(1+'Your Numbers'!$C$8/12)^(B30*12))/((1+'Your Numbers'!$C$8/12)^('Your Numbers'!$C$9*12)-1)))</f>
        <v/>
      </c>
      <c r="E30" s="14">
        <f>IF(B30&gt;'Your Numbers'!$C$9,0,12*'Your Numbers'!$C$31)+C30*('Your Numbers'!$C$12+'Your Numbers'!$C$13+'Your Numbers'!$C$14)+12*'Your Numbers'!$C$15</f>
        <v/>
      </c>
      <c r="F30" s="14">
        <f>12*'Your Numbers'!$C$19*(1+'Your Numbers'!$C$20)^(B30-1)+12*'Your Numbers'!$C$21</f>
        <v/>
      </c>
      <c r="G30" s="14">
        <f>(G29)*(1+'Your Numbers'!$C$24)+MAX(0,E30-F30)</f>
        <v/>
      </c>
      <c r="H30" s="14">
        <f>(H29)*(1+'Your Numbers'!$C$24)+MAX(0,F30-E30)</f>
        <v/>
      </c>
      <c r="I30" s="14">
        <f>C30*(1-'Your Numbers'!$C$11)-D30+H30</f>
        <v/>
      </c>
      <c r="J30" s="14">
        <f>G30</f>
        <v/>
      </c>
      <c r="K30" s="14">
        <f>I30-J30</f>
        <v/>
      </c>
    </row>
    <row r="31">
      <c r="B31" s="20" t="n">
        <v>26</v>
      </c>
      <c r="C31" s="14">
        <f>'Your Numbers'!$C$6*(1+'Your Numbers'!$C$16)^B31</f>
        <v/>
      </c>
      <c r="D31" s="14">
        <f>IF('Your Numbers'!$C$8=0,MAX(0,'Your Numbers'!$C$29-'Your Numbers'!$C$29/'Your Numbers'!$C$9*B31),MAX(0,'Your Numbers'!$C$29*((1+'Your Numbers'!$C$8/12)^('Your Numbers'!$C$9*12)-(1+'Your Numbers'!$C$8/12)^(B31*12))/((1+'Your Numbers'!$C$8/12)^('Your Numbers'!$C$9*12)-1)))</f>
        <v/>
      </c>
      <c r="E31" s="14">
        <f>IF(B31&gt;'Your Numbers'!$C$9,0,12*'Your Numbers'!$C$31)+C31*('Your Numbers'!$C$12+'Your Numbers'!$C$13+'Your Numbers'!$C$14)+12*'Your Numbers'!$C$15</f>
        <v/>
      </c>
      <c r="F31" s="14">
        <f>12*'Your Numbers'!$C$19*(1+'Your Numbers'!$C$20)^(B31-1)+12*'Your Numbers'!$C$21</f>
        <v/>
      </c>
      <c r="G31" s="14">
        <f>(G30)*(1+'Your Numbers'!$C$24)+MAX(0,E31-F31)</f>
        <v/>
      </c>
      <c r="H31" s="14">
        <f>(H30)*(1+'Your Numbers'!$C$24)+MAX(0,F31-E31)</f>
        <v/>
      </c>
      <c r="I31" s="14">
        <f>C31*(1-'Your Numbers'!$C$11)-D31+H31</f>
        <v/>
      </c>
      <c r="J31" s="14">
        <f>G31</f>
        <v/>
      </c>
      <c r="K31" s="14">
        <f>I31-J31</f>
        <v/>
      </c>
    </row>
    <row r="32">
      <c r="B32" s="20" t="n">
        <v>27</v>
      </c>
      <c r="C32" s="14">
        <f>'Your Numbers'!$C$6*(1+'Your Numbers'!$C$16)^B32</f>
        <v/>
      </c>
      <c r="D32" s="14">
        <f>IF('Your Numbers'!$C$8=0,MAX(0,'Your Numbers'!$C$29-'Your Numbers'!$C$29/'Your Numbers'!$C$9*B32),MAX(0,'Your Numbers'!$C$29*((1+'Your Numbers'!$C$8/12)^('Your Numbers'!$C$9*12)-(1+'Your Numbers'!$C$8/12)^(B32*12))/((1+'Your Numbers'!$C$8/12)^('Your Numbers'!$C$9*12)-1)))</f>
        <v/>
      </c>
      <c r="E32" s="14">
        <f>IF(B32&gt;'Your Numbers'!$C$9,0,12*'Your Numbers'!$C$31)+C32*('Your Numbers'!$C$12+'Your Numbers'!$C$13+'Your Numbers'!$C$14)+12*'Your Numbers'!$C$15</f>
        <v/>
      </c>
      <c r="F32" s="14">
        <f>12*'Your Numbers'!$C$19*(1+'Your Numbers'!$C$20)^(B32-1)+12*'Your Numbers'!$C$21</f>
        <v/>
      </c>
      <c r="G32" s="14">
        <f>(G31)*(1+'Your Numbers'!$C$24)+MAX(0,E32-F32)</f>
        <v/>
      </c>
      <c r="H32" s="14">
        <f>(H31)*(1+'Your Numbers'!$C$24)+MAX(0,F32-E32)</f>
        <v/>
      </c>
      <c r="I32" s="14">
        <f>C32*(1-'Your Numbers'!$C$11)-D32+H32</f>
        <v/>
      </c>
      <c r="J32" s="14">
        <f>G32</f>
        <v/>
      </c>
      <c r="K32" s="14">
        <f>I32-J32</f>
        <v/>
      </c>
    </row>
    <row r="33">
      <c r="B33" s="20" t="n">
        <v>28</v>
      </c>
      <c r="C33" s="14">
        <f>'Your Numbers'!$C$6*(1+'Your Numbers'!$C$16)^B33</f>
        <v/>
      </c>
      <c r="D33" s="14">
        <f>IF('Your Numbers'!$C$8=0,MAX(0,'Your Numbers'!$C$29-'Your Numbers'!$C$29/'Your Numbers'!$C$9*B33),MAX(0,'Your Numbers'!$C$29*((1+'Your Numbers'!$C$8/12)^('Your Numbers'!$C$9*12)-(1+'Your Numbers'!$C$8/12)^(B33*12))/((1+'Your Numbers'!$C$8/12)^('Your Numbers'!$C$9*12)-1)))</f>
        <v/>
      </c>
      <c r="E33" s="14">
        <f>IF(B33&gt;'Your Numbers'!$C$9,0,12*'Your Numbers'!$C$31)+C33*('Your Numbers'!$C$12+'Your Numbers'!$C$13+'Your Numbers'!$C$14)+12*'Your Numbers'!$C$15</f>
        <v/>
      </c>
      <c r="F33" s="14">
        <f>12*'Your Numbers'!$C$19*(1+'Your Numbers'!$C$20)^(B33-1)+12*'Your Numbers'!$C$21</f>
        <v/>
      </c>
      <c r="G33" s="14">
        <f>(G32)*(1+'Your Numbers'!$C$24)+MAX(0,E33-F33)</f>
        <v/>
      </c>
      <c r="H33" s="14">
        <f>(H32)*(1+'Your Numbers'!$C$24)+MAX(0,F33-E33)</f>
        <v/>
      </c>
      <c r="I33" s="14">
        <f>C33*(1-'Your Numbers'!$C$11)-D33+H33</f>
        <v/>
      </c>
      <c r="J33" s="14">
        <f>G33</f>
        <v/>
      </c>
      <c r="K33" s="14">
        <f>I33-J33</f>
        <v/>
      </c>
    </row>
    <row r="34">
      <c r="B34" s="20" t="n">
        <v>29</v>
      </c>
      <c r="C34" s="14">
        <f>'Your Numbers'!$C$6*(1+'Your Numbers'!$C$16)^B34</f>
        <v/>
      </c>
      <c r="D34" s="14">
        <f>IF('Your Numbers'!$C$8=0,MAX(0,'Your Numbers'!$C$29-'Your Numbers'!$C$29/'Your Numbers'!$C$9*B34),MAX(0,'Your Numbers'!$C$29*((1+'Your Numbers'!$C$8/12)^('Your Numbers'!$C$9*12)-(1+'Your Numbers'!$C$8/12)^(B34*12))/((1+'Your Numbers'!$C$8/12)^('Your Numbers'!$C$9*12)-1)))</f>
        <v/>
      </c>
      <c r="E34" s="14">
        <f>IF(B34&gt;'Your Numbers'!$C$9,0,12*'Your Numbers'!$C$31)+C34*('Your Numbers'!$C$12+'Your Numbers'!$C$13+'Your Numbers'!$C$14)+12*'Your Numbers'!$C$15</f>
        <v/>
      </c>
      <c r="F34" s="14">
        <f>12*'Your Numbers'!$C$19*(1+'Your Numbers'!$C$20)^(B34-1)+12*'Your Numbers'!$C$21</f>
        <v/>
      </c>
      <c r="G34" s="14">
        <f>(G33)*(1+'Your Numbers'!$C$24)+MAX(0,E34-F34)</f>
        <v/>
      </c>
      <c r="H34" s="14">
        <f>(H33)*(1+'Your Numbers'!$C$24)+MAX(0,F34-E34)</f>
        <v/>
      </c>
      <c r="I34" s="14">
        <f>C34*(1-'Your Numbers'!$C$11)-D34+H34</f>
        <v/>
      </c>
      <c r="J34" s="14">
        <f>G34</f>
        <v/>
      </c>
      <c r="K34" s="14">
        <f>I34-J34</f>
        <v/>
      </c>
    </row>
    <row r="35">
      <c r="B35" s="20" t="n">
        <v>30</v>
      </c>
      <c r="C35" s="14">
        <f>'Your Numbers'!$C$6*(1+'Your Numbers'!$C$16)^B35</f>
        <v/>
      </c>
      <c r="D35" s="14">
        <f>IF('Your Numbers'!$C$8=0,MAX(0,'Your Numbers'!$C$29-'Your Numbers'!$C$29/'Your Numbers'!$C$9*B35),MAX(0,'Your Numbers'!$C$29*((1+'Your Numbers'!$C$8/12)^('Your Numbers'!$C$9*12)-(1+'Your Numbers'!$C$8/12)^(B35*12))/((1+'Your Numbers'!$C$8/12)^('Your Numbers'!$C$9*12)-1)))</f>
        <v/>
      </c>
      <c r="E35" s="14">
        <f>IF(B35&gt;'Your Numbers'!$C$9,0,12*'Your Numbers'!$C$31)+C35*('Your Numbers'!$C$12+'Your Numbers'!$C$13+'Your Numbers'!$C$14)+12*'Your Numbers'!$C$15</f>
        <v/>
      </c>
      <c r="F35" s="14">
        <f>12*'Your Numbers'!$C$19*(1+'Your Numbers'!$C$20)^(B35-1)+12*'Your Numbers'!$C$21</f>
        <v/>
      </c>
      <c r="G35" s="14">
        <f>(G34)*(1+'Your Numbers'!$C$24)+MAX(0,E35-F35)</f>
        <v/>
      </c>
      <c r="H35" s="14">
        <f>(H34)*(1+'Your Numbers'!$C$24)+MAX(0,F35-E35)</f>
        <v/>
      </c>
      <c r="I35" s="14">
        <f>C35*(1-'Your Numbers'!$C$11)-D35+H35</f>
        <v/>
      </c>
      <c r="J35" s="14">
        <f>G35</f>
        <v/>
      </c>
      <c r="K35" s="14">
        <f>I35-J35</f>
        <v/>
      </c>
    </row>
    <row r="38">
      <c r="B38" s="21" t="inlineStr">
        <is>
          <t>Owner net worth is what you would walk away with after selling: the home value less the selling cost, less the remaining mortgage, plus whatever surplus the owner invested. Renter net worth is the portfolio, which starts with the cash the buyer handed over at closing.</t>
        </is>
      </c>
    </row>
    <row r="39"/>
    <row r="40"/>
  </sheetData>
  <mergeCells count="1">
    <mergeCell ref="B38:K4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D31"/>
  <sheetViews>
    <sheetView showGridLines="0" workbookViewId="0">
      <selection activeCell="A1" sqref="A1"/>
    </sheetView>
  </sheetViews>
  <sheetFormatPr baseColWidth="8" defaultRowHeight="15"/>
  <cols>
    <col width="3" customWidth="1" min="1" max="1"/>
    <col width="40" customWidth="1" min="2" max="2"/>
    <col width="18" customWidth="1" min="3" max="3"/>
    <col width="54" customWidth="1" min="4" max="4"/>
  </cols>
  <sheetData>
    <row r="2">
      <c r="B2" s="1" t="inlineStr">
        <is>
          <t>The Answer</t>
        </is>
      </c>
    </row>
    <row r="3">
      <c r="B3" s="2" t="inlineStr">
        <is>
          <t>One number, and the honest caveats underneath it.</t>
        </is>
      </c>
    </row>
    <row r="5">
      <c r="B5" s="9" t="inlineStr">
        <is>
          <t>Break-even</t>
        </is>
      </c>
      <c r="C5" s="10" t="n"/>
      <c r="D5" s="10" t="n"/>
    </row>
    <row r="6">
      <c r="B6" s="3" t="inlineStr">
        <is>
          <t>First year buying is ahead</t>
        </is>
      </c>
      <c r="C6" s="22">
        <f>IFERROR(MATCH(TRUE,INDEX('Year by Year'!K6:K35&gt;0,0),0),"never within 30 years")</f>
        <v/>
      </c>
      <c r="D6" s="2" t="inlineStr">
        <is>
          <t>Stay longer than this and buying wins on these numbers.</t>
        </is>
      </c>
    </row>
    <row r="7">
      <c r="B7" s="6" t="inlineStr">
        <is>
          <t>Gap at year 5</t>
        </is>
      </c>
      <c r="C7" s="14">
        <f>'Year by Year'!K10</f>
        <v/>
      </c>
    </row>
    <row r="8">
      <c r="B8" s="6" t="inlineStr">
        <is>
          <t>Gap at year 10</t>
        </is>
      </c>
      <c r="C8" s="14">
        <f>'Year by Year'!K15</f>
        <v/>
      </c>
    </row>
    <row r="9">
      <c r="B9" s="23" t="inlineStr">
        <is>
          <t>Gap at year 30</t>
        </is>
      </c>
      <c r="C9" s="24">
        <f>'Year by Year'!K35</f>
        <v/>
      </c>
      <c r="D9" s="25" t="n"/>
    </row>
    <row r="11">
      <c r="B11" s="9" t="inlineStr">
        <is>
          <t>The hole you start in</t>
        </is>
      </c>
      <c r="C11" s="10" t="n"/>
      <c r="D11" s="10" t="n"/>
    </row>
    <row r="12">
      <c r="B12" s="6" t="inlineStr">
        <is>
          <t>Round trip transaction cost</t>
        </is>
      </c>
      <c r="C12" s="26">
        <f>'Your Numbers'!$C$32</f>
        <v/>
      </c>
    </row>
    <row r="13">
      <c r="B13" s="6" t="inlineStr">
        <is>
          <t>As a share of the deposit</t>
        </is>
      </c>
      <c r="C13" s="27">
        <f>IF('Your Numbers'!$C$28=0,"",'Your Numbers'!$C$32/'Your Numbers'!$C$28)</f>
        <v/>
      </c>
    </row>
    <row r="14">
      <c r="B14" s="6" t="inlineStr">
        <is>
          <t>Years of appreciation to cover it</t>
        </is>
      </c>
      <c r="C14" s="28">
        <f>'Your Numbers'!$C$33</f>
        <v/>
      </c>
      <c r="D14" s="2" t="inlineStr">
        <is>
          <t>Before a single dollar of equity is real.</t>
        </is>
      </c>
    </row>
    <row r="16">
      <c r="B16" s="3" t="inlineStr">
        <is>
          <t>Four numbers decide this</t>
        </is>
      </c>
    </row>
    <row r="17">
      <c r="B17" s="8" t="inlineStr">
        <is>
          <t>Home appreciation, the mortgage rate, what the same home rents for, and what the renter earns on the money. Change any one and the break-even can move from four years to never. Anyone who tells you buying is obviously better, or obviously worse, is telling you about their assumptions rather than about houses.</t>
        </is>
      </c>
    </row>
    <row r="18"/>
    <row r="19"/>
    <row r="21">
      <c r="B21" s="3" t="inlineStr">
        <is>
          <t>What this cannot price</t>
        </is>
      </c>
    </row>
    <row r="22">
      <c r="B22" s="8" t="inlineStr">
        <is>
          <t>Security of tenure. Painting a wall. Not having a landlord sell the place out from under you. Schools, family, staying put. These are real and they are not irrational. They are simply not financial, and putting a lifestyle preference in financial language is how people talk themselves into bad trades. Decide the arithmetic first, then decide what the non-financial part is worth to you, and keep the two separate.</t>
        </is>
      </c>
    </row>
    <row r="23"/>
    <row r="24"/>
    <row r="25"/>
    <row r="27">
      <c r="B27" s="3" t="inlineStr">
        <is>
          <t>The discipline question</t>
        </is>
      </c>
    </row>
    <row r="28">
      <c r="B28" s="8" t="inlineStr">
        <is>
          <t>This file assumes the renter invests the difference every month for decades without touching it. A mortgage is a forced savings plan with a bank enforcing it. If the realistic alternative is spending the difference rather than investing it, buying wins comfortably in most scenarios and the arithmetic above is answering a question you were never actually facing. Be honest about which person you are.</t>
        </is>
      </c>
    </row>
    <row r="29"/>
    <row r="30"/>
    <row r="31"/>
  </sheetData>
  <mergeCells count="3">
    <mergeCell ref="B28:D31"/>
    <mergeCell ref="B22:D25"/>
    <mergeCell ref="B17:D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2026-09-30T22:00:07Z</dcterms:created>
  <dcterms:modified xmlns:dcterms="http://purl.org/dc/terms/" xmlns:xsi="http://www.w3.org/2001/XMLSchema-instance" xsi:type="dcterms:W3CDTF">2026-09-30T22:00:07Z</dcterms:modified>
</cp:coreProperties>
</file>