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Solver" sheetId="3" state="visible" r:id="rId3"/>
    <sheet xmlns:r="http://schemas.openxmlformats.org/officeDocument/2006/relationships" name="Sensitivity" sheetId="4" state="visible" r:id="rId4"/>
    <sheet xmlns:r="http://schemas.openxmlformats.org/officeDocument/2006/relationships" name="Cheat Sheet" sheetId="5" state="visible" r:id="rId5"/>
  </sheets>
  <definedNames/>
  <calcPr calcId="124519" fullCalcOnLoad="1"/>
</workbook>
</file>

<file path=xl/styles.xml><?xml version="1.0" encoding="utf-8"?>
<styleSheet xmlns="http://schemas.openxmlformats.org/spreadsheetml/2006/main">
  <numFmts count="3">
    <numFmt numFmtId="164" formatCode="\$#,##0.00;&quot;($&quot;#,##0.00\);\-"/>
    <numFmt numFmtId="165" formatCode="#,##0.0"/>
    <numFmt numFmtId="166" formatCode="\$#,##0;&quot;($&quot;#,##0\);\-"/>
  </numFmts>
  <fonts count="9">
    <font>
      <name val="Calibri"/>
      <family val="2"/>
      <color theme="1"/>
      <sz val="11"/>
      <scheme val="minor"/>
    </font>
    <font>
      <name val="Arial"/>
      <b val="1"/>
      <color rgb="FF1F3A5F"/>
      <sz val="16"/>
    </font>
    <font>
      <name val="Arial"/>
      <color rgb="FF5A6472"/>
      <sz val="9"/>
    </font>
    <font>
      <name val="Arial"/>
      <b val="1"/>
      <color rgb="FF1A1A1A"/>
      <sz val="10"/>
    </font>
    <font>
      <name val="Arial"/>
      <color rgb="FF1A1A1A"/>
      <sz val="10"/>
    </font>
    <font>
      <name val="Arial"/>
      <color rgb="FF0000FF"/>
      <sz val="10"/>
    </font>
    <font>
      <name val="Arial"/>
      <color rgb="FF1F6F4A"/>
      <sz val="10"/>
    </font>
    <font>
      <name val="Arial"/>
      <b val="1"/>
      <color rgb="FF1F3A5F"/>
      <sz val="11"/>
    </font>
    <font>
      <name val="Arial"/>
      <i val="1"/>
      <color rgb="FF5A6472"/>
      <sz val="9"/>
    </font>
  </fonts>
  <fills count="4">
    <fill>
      <patternFill/>
    </fill>
    <fill>
      <patternFill patternType="gray125"/>
    </fill>
    <fill>
      <patternFill patternType="solid">
        <fgColor rgb="FFFFF6D5"/>
      </patternFill>
    </fill>
    <fill>
      <patternFill patternType="solid">
        <fgColor rgb="FFDCE4EE"/>
      </patternFill>
    </fill>
  </fills>
  <borders count="2">
    <border>
      <left/>
      <right/>
      <top/>
      <bottom/>
      <diagonal/>
    </border>
    <border>
      <top style="thin">
        <color rgb="FFB9C4D4"/>
      </top>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pivotButton="0" quotePrefix="0" xfId="0"/>
    <xf numFmtId="0" fontId="4" fillId="0" borderId="0" pivotButton="0" quotePrefix="0" xfId="0"/>
    <xf numFmtId="0" fontId="6" fillId="0" borderId="0" pivotButton="0" quotePrefix="0" xfId="0"/>
    <xf numFmtId="0" fontId="2" fillId="0" borderId="0" applyAlignment="1" pivotButton="0" quotePrefix="0" xfId="0">
      <alignment vertical="top" wrapText="1"/>
    </xf>
    <xf numFmtId="0" fontId="3" fillId="3" borderId="0" pivotButton="0" quotePrefix="0" xfId="0"/>
    <xf numFmtId="0" fontId="0" fillId="3" borderId="0" pivotButton="0" quotePrefix="0" xfId="0"/>
    <xf numFmtId="164" fontId="5" fillId="2" borderId="0" pivotButton="0" quotePrefix="0" xfId="0"/>
    <xf numFmtId="165" fontId="5" fillId="2" borderId="0" pivotButton="0" quotePrefix="0" xfId="0"/>
    <xf numFmtId="166" fontId="4" fillId="0" borderId="0" pivotButton="0" quotePrefix="0" xfId="0"/>
    <xf numFmtId="166" fontId="5" fillId="2" borderId="0" pivotButton="0" quotePrefix="0" xfId="0"/>
    <xf numFmtId="0" fontId="3" fillId="0" borderId="1" pivotButton="0" quotePrefix="0" xfId="0"/>
    <xf numFmtId="166" fontId="7" fillId="0" borderId="1" pivotButton="0" quotePrefix="0" xfId="0"/>
    <xf numFmtId="0" fontId="2" fillId="0" borderId="1" pivotButton="0" quotePrefix="0" xfId="0"/>
    <xf numFmtId="10" fontId="5" fillId="2" borderId="0" pivotButton="0" quotePrefix="0" xfId="0"/>
    <xf numFmtId="1" fontId="5" fillId="2" borderId="0" pivotButton="0" quotePrefix="0" xfId="0"/>
    <xf numFmtId="166" fontId="6" fillId="0" borderId="0" pivotButton="0" quotePrefix="0" xfId="0"/>
    <xf numFmtId="10" fontId="7" fillId="0" borderId="0" pivotButton="0" quotePrefix="0" xfId="0"/>
    <xf numFmtId="0" fontId="3" fillId="0" borderId="0" applyAlignment="1" pivotButton="0" quotePrefix="0" xfId="0">
      <alignment horizontal="right" vertical="top"/>
    </xf>
    <xf numFmtId="10" fontId="4" fillId="0" borderId="0" pivotButton="0" quotePrefix="0" xfId="0"/>
    <xf numFmtId="0" fontId="8" fillId="0" borderId="0" applyAlignment="1" pivotButton="0" quotePrefix="0" xfId="0">
      <alignment vertical="top" wrapText="1"/>
    </xf>
    <xf numFmtId="10" fontId="3"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4"/>
  <sheetViews>
    <sheetView showGridLines="0" workbookViewId="0">
      <selection activeCell="A1" sqref="A1"/>
    </sheetView>
  </sheetViews>
  <sheetFormatPr baseColWidth="8" defaultRowHeight="15"/>
  <cols>
    <col width="3" customWidth="1" min="1" max="1"/>
    <col width="26" customWidth="1" min="2" max="2"/>
    <col width="88" customWidth="1" min="3" max="3"/>
  </cols>
  <sheetData>
    <row r="2">
      <c r="B2" s="1" t="inlineStr">
        <is>
          <t>2 Comma Investor</t>
        </is>
      </c>
    </row>
    <row r="3">
      <c r="B3" s="2" t="inlineStr">
        <is>
          <t>twocommainvestor.com  |  Reverse DCF Calculator  |  v1.0  |  Released September 18, 2026</t>
        </is>
      </c>
    </row>
    <row r="5" ht="56" customHeight="1">
      <c r="B5" s="3" t="inlineStr">
        <is>
          <t>What this is</t>
        </is>
      </c>
      <c r="C5" s="4" t="inlineStr">
        <is>
          <t>A normal discounted cash flow asks what a company is worth. The trouble is that the answer is mostly your own growth assumption reflected back at you, so the exercise tends to confirm whatever you already thought. This file runs the calculation backwards. It takes the price as given, because the price is the one number you can observe, and solves for the growth the market must be assuming.</t>
        </is>
      </c>
    </row>
    <row r="7" ht="42" customHeight="1">
      <c r="B7" s="3" t="inlineStr">
        <is>
          <t>Why that is a better question</t>
        </is>
      </c>
      <c r="C7" s="4" t="inlineStr">
        <is>
          <t>You do not have to predict the future. You only have to judge whether the future the price implies is plausible, and how often this company has managed anything like it before. That is a question you can actually answer, and it is checkable against the company's own history.</t>
        </is>
      </c>
    </row>
    <row r="9" ht="26" customHeight="1">
      <c r="B9" s="3" t="inlineStr">
        <is>
          <t>How to use it</t>
        </is>
      </c>
      <c r="C9" s="4" t="inlineStr">
        <is>
          <t>1. Inputs: share price, share count, net debt, last year's free cash flow, and your cost of capital. Five numbers, all from the filings or the screen.</t>
        </is>
      </c>
    </row>
    <row r="10" ht="26" customHeight="1">
      <c r="C10" s="4" t="inlineStr">
        <is>
          <t>2. Solver: read the implied growth rate. That is what the price requires over the explicit period, given everything else you entered.</t>
        </is>
      </c>
    </row>
    <row r="11" ht="26" customHeight="1">
      <c r="C11" s="4" t="inlineStr">
        <is>
          <t>3. Compare it with the company's actual growth over the last five and ten years. If the price requires an acceleration, ask what would cause it.</t>
        </is>
      </c>
    </row>
    <row r="12" ht="26" customHeight="1">
      <c r="C12" s="4" t="inlineStr">
        <is>
          <t>4. Sensitivity: see how the implied growth changes with the cost of capital and the terminal assumption, which are the two numbers nobody can verify.</t>
        </is>
      </c>
    </row>
    <row r="14">
      <c r="B14" s="3" t="inlineStr">
        <is>
          <t>Cell legend</t>
        </is>
      </c>
    </row>
    <row r="15">
      <c r="B15" s="5" t="inlineStr">
        <is>
          <t>Yellow fill, blue text</t>
        </is>
      </c>
      <c r="C15" s="6" t="inlineStr">
        <is>
          <t>You type here. These are the only cells you need to touch.</t>
        </is>
      </c>
    </row>
    <row r="16">
      <c r="B16" s="6" t="inlineStr">
        <is>
          <t>Black text</t>
        </is>
      </c>
      <c r="C16" s="6" t="inlineStr">
        <is>
          <t>A formula. Leave it alone unless you know what you are changing.</t>
        </is>
      </c>
    </row>
    <row r="17">
      <c r="B17" s="7" t="inlineStr">
        <is>
          <t>Green text</t>
        </is>
      </c>
      <c r="C17" s="6" t="inlineStr">
        <is>
          <t>Pulls a number from another tab in this workbook.</t>
        </is>
      </c>
    </row>
    <row r="19" ht="56" customHeight="1">
      <c r="B19" s="3" t="inlineStr">
        <is>
          <t>The honest limitation</t>
        </is>
      </c>
      <c r="C19" s="4" t="inlineStr">
        <is>
          <t>Reversing the calculation removes the growth assumption. It does not remove the others. Most of a discounted cash flow's value sits in the terminal value, and that still depends on a perpetual growth rate and a cost of capital you chose. This file makes those two visible on the Sensitivity tab rather than burying them, because the range they produce is wide and pretending otherwise would be dishonest.</t>
        </is>
      </c>
    </row>
    <row r="21" ht="46" customHeight="1">
      <c r="B21" s="3" t="inlineStr">
        <is>
          <t>Disclaimer</t>
        </is>
      </c>
      <c r="C21" s="8" t="inlineStr">
        <is>
          <t>Educational tool, not financial, tax, investment, or legal advice. Every figure is an estimate generated from inputs you supply and judgments you make, and both can be wrong. 2 Comma Investor is not a registered investment adviser, broker-dealer, or financial planner. Provided as is, with no warranty. Full disclosures at twocommainvestor.com/disclosures.html</t>
        </is>
      </c>
    </row>
    <row r="23">
      <c r="B23" s="3" t="inlineStr">
        <is>
          <t>The notes behind it</t>
        </is>
      </c>
      <c r="C23" s="2" t="inlineStr">
        <is>
          <t>twocommainvestor.com/notes/ask-what-the-price-assumes.html</t>
        </is>
      </c>
    </row>
    <row r="24">
      <c r="C24" s="2" t="inlineStr">
        <is>
          <t>twocommainvestor.com/notes/most-of-a-dcf-is-made-up.html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0"/>
  <sheetViews>
    <sheetView showGridLines="0" workbookViewId="0">
      <selection activeCell="A1" sqref="A1"/>
    </sheetView>
  </sheetViews>
  <sheetFormatPr baseColWidth="8" defaultRowHeight="15"/>
  <cols>
    <col width="3" customWidth="1" min="1" max="1"/>
    <col width="44" customWidth="1" min="2" max="2"/>
    <col width="16" customWidth="1" min="3" max="3"/>
    <col width="60" customWidth="1" min="4" max="4"/>
  </cols>
  <sheetData>
    <row r="2">
      <c r="B2" s="1" t="inlineStr">
        <is>
          <t>Five Numbers</t>
        </is>
      </c>
    </row>
    <row r="3">
      <c r="B3" s="2" t="inlineStr">
        <is>
          <t>All of them from the filings or the screen. Nothing here is a forecast.</t>
        </is>
      </c>
    </row>
    <row r="5">
      <c r="B5" s="9" t="inlineStr">
        <is>
          <t>The market's view</t>
        </is>
      </c>
      <c r="C5" s="10" t="n"/>
      <c r="D5" s="10" t="n"/>
    </row>
    <row r="6">
      <c r="B6" s="6" t="inlineStr">
        <is>
          <t>Share price</t>
        </is>
      </c>
      <c r="C6" s="11" t="n">
        <v>140</v>
      </c>
      <c r="D6" s="2" t="inlineStr">
        <is>
          <t>The close, verified against two independent sources.</t>
        </is>
      </c>
    </row>
    <row r="7">
      <c r="B7" s="6" t="inlineStr">
        <is>
          <t>Diluted shares outstanding (millions)</t>
        </is>
      </c>
      <c r="C7" s="12" t="n">
        <v>100</v>
      </c>
      <c r="D7" s="2" t="inlineStr">
        <is>
          <t>Diluted, not basic. From the income statement.</t>
        </is>
      </c>
    </row>
    <row r="8">
      <c r="B8" s="6" t="inlineStr">
        <is>
          <t>Market capitalization</t>
        </is>
      </c>
      <c r="C8" s="13">
        <f>C6*C7</f>
        <v/>
      </c>
    </row>
    <row r="9">
      <c r="B9" s="6" t="inlineStr">
        <is>
          <t>Net debt (millions)</t>
        </is>
      </c>
      <c r="C9" s="14" t="n">
        <v>400</v>
      </c>
      <c r="D9" s="2" t="inlineStr">
        <is>
          <t>Total debt less cash. Negative if net cash.</t>
        </is>
      </c>
    </row>
    <row r="10">
      <c r="B10" s="15" t="inlineStr">
        <is>
          <t>Enterprise value</t>
        </is>
      </c>
      <c r="C10" s="16">
        <f>C8+C9</f>
        <v/>
      </c>
      <c r="D10" s="17" t="inlineStr">
        <is>
          <t>What the market says the whole business is worth.</t>
        </is>
      </c>
    </row>
    <row r="12">
      <c r="B12" s="9" t="inlineStr">
        <is>
          <t>The business</t>
        </is>
      </c>
      <c r="C12" s="10" t="n"/>
      <c r="D12" s="10" t="n"/>
    </row>
    <row r="13">
      <c r="B13" s="6" t="inlineStr">
        <is>
          <t>Free cash flow, last twelve months (millions)</t>
        </is>
      </c>
      <c r="C13" s="14" t="n">
        <v>700</v>
      </c>
      <c r="D13" s="2" t="inlineStr">
        <is>
          <t>Operating cash flow less capital expenditure.</t>
        </is>
      </c>
    </row>
    <row r="14">
      <c r="B14" s="6" t="inlineStr">
        <is>
          <t>Normalize it?</t>
        </is>
      </c>
      <c r="C14" s="14" t="n">
        <v>700</v>
      </c>
      <c r="D14" s="2" t="inlineStr">
        <is>
          <t>If last year was unusual, use a mid-cycle figure here instead.</t>
        </is>
      </c>
    </row>
    <row r="16">
      <c r="B16" s="9" t="inlineStr">
        <is>
          <t>Your assumptions</t>
        </is>
      </c>
      <c r="C16" s="10" t="n"/>
      <c r="D16" s="10" t="n"/>
    </row>
    <row r="17">
      <c r="B17" s="6" t="inlineStr">
        <is>
          <t>Cost of capital</t>
        </is>
      </c>
      <c r="C17" s="18" t="n">
        <v>0.09</v>
      </c>
      <c r="D17" s="2" t="inlineStr">
        <is>
          <t>The discount rate. Nobody can observe this. See Sensitivity.</t>
        </is>
      </c>
    </row>
    <row r="18">
      <c r="B18" s="6" t="inlineStr">
        <is>
          <t>Explicit forecast period (years)</t>
        </is>
      </c>
      <c r="C18" s="19" t="n">
        <v>10</v>
      </c>
      <c r="D18" s="2" t="inlineStr">
        <is>
          <t>Ten is conventional. Maximum 20 in this file.</t>
        </is>
      </c>
    </row>
    <row r="19">
      <c r="B19" s="6" t="inlineStr">
        <is>
          <t>Perpetual growth after that</t>
        </is>
      </c>
      <c r="C19" s="18" t="n">
        <v>0.025</v>
      </c>
      <c r="D19" s="2" t="inlineStr">
        <is>
          <t>Must be below the cost of capital or the formula breaks.</t>
        </is>
      </c>
    </row>
    <row r="20">
      <c r="B20" s="6" t="inlineStr">
        <is>
          <t>Check</t>
        </is>
      </c>
      <c r="C20" s="6">
        <f>IF(C19&gt;=C17,"INVALID: terminal growth must be below the cost of capital","ok")</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F48"/>
  <sheetViews>
    <sheetView showGridLines="0" workbookViewId="0">
      <selection activeCell="A1" sqref="A1"/>
    </sheetView>
  </sheetViews>
  <sheetFormatPr baseColWidth="8" defaultRowHeight="15"/>
  <cols>
    <col width="3" customWidth="1" min="1" max="1"/>
    <col width="30" customWidth="1" min="2" max="2"/>
    <col width="14" customWidth="1" min="3" max="3"/>
    <col width="14" customWidth="1" min="4" max="4"/>
    <col width="14" customWidth="1" min="5" max="5"/>
    <col width="44" customWidth="1" min="6" max="6"/>
  </cols>
  <sheetData>
    <row r="2">
      <c r="B2" s="1" t="inlineStr">
        <is>
          <t>What The Price Requires</t>
        </is>
      </c>
    </row>
    <row r="3">
      <c r="B3" s="2" t="inlineStr">
        <is>
          <t>A bisection on the sheet. No macros, nothing to enable.</t>
        </is>
      </c>
    </row>
    <row r="5">
      <c r="B5" s="3" t="inlineStr">
        <is>
          <t>Target enterprise value</t>
        </is>
      </c>
      <c r="C5" s="20">
        <f>Inputs!$C$10</f>
        <v/>
      </c>
    </row>
    <row r="6">
      <c r="B6" s="3" t="inlineStr">
        <is>
          <t>Implied growth rate</t>
        </is>
      </c>
      <c r="C6" s="21">
        <f>D45</f>
        <v/>
      </c>
      <c r="F6" s="2" t="inlineStr">
        <is>
          <t>The growth the market must be assuming over the explicit period.</t>
        </is>
      </c>
    </row>
    <row r="7">
      <c r="B7" s="6" t="inlineStr">
        <is>
          <t>Value at that growth rate</t>
        </is>
      </c>
      <c r="C7" s="13">
        <f>E45</f>
        <v/>
      </c>
    </row>
    <row r="8">
      <c r="B8" s="6" t="inlineStr">
        <is>
          <t>Difference from the price</t>
        </is>
      </c>
      <c r="C8" s="13">
        <f>C7-C5</f>
        <v/>
      </c>
      <c r="F8" s="2" t="inlineStr">
        <is>
          <t>Should be close to zero. If not, widen the search range below.</t>
        </is>
      </c>
    </row>
    <row r="10">
      <c r="B10" s="9" t="inlineStr">
        <is>
          <t>The search</t>
        </is>
      </c>
      <c r="C10" s="10" t="n"/>
      <c r="D10" s="10" t="n"/>
      <c r="E10" s="10" t="n"/>
      <c r="F10" s="10" t="n"/>
    </row>
    <row r="11">
      <c r="B11" s="6" t="inlineStr">
        <is>
          <t>Low guess</t>
        </is>
      </c>
      <c r="C11" s="18" t="n">
        <v>-0.2</v>
      </c>
      <c r="F11" s="2" t="inlineStr">
        <is>
          <t>Widen these if the difference above is not near zero.</t>
        </is>
      </c>
    </row>
    <row r="12">
      <c r="B12" s="6" t="inlineStr">
        <is>
          <t>High guess</t>
        </is>
      </c>
      <c r="C12" s="18" t="n">
        <v>0.6</v>
      </c>
    </row>
    <row r="14">
      <c r="B14" s="3" t="inlineStr">
        <is>
          <t>Iteration</t>
        </is>
      </c>
      <c r="C14" s="22" t="inlineStr">
        <is>
          <t>Low</t>
        </is>
      </c>
      <c r="D14" s="22" t="inlineStr">
        <is>
          <t>Midpoint</t>
        </is>
      </c>
      <c r="E14" s="22" t="inlineStr">
        <is>
          <t>Value at midpoint</t>
        </is>
      </c>
      <c r="F14" s="3" t="inlineStr">
        <is>
          <t>High</t>
        </is>
      </c>
    </row>
    <row r="15">
      <c r="C15" s="23">
        <f>C11</f>
        <v/>
      </c>
      <c r="D15" s="23">
        <f>(C15+F15)/2</f>
        <v/>
      </c>
      <c r="E15" s="13">
        <f>IF(ABS((1+$D15)-(1+Inputs!$C$17))&lt;1E-9,Inputs!$C$14*Inputs!$C$18/(1+Inputs!$C$17),Inputs!$C$14*((1+$D15)/(1+Inputs!$C$17))*(1-((1+$D15)/(1+Inputs!$C$17))^Inputs!$C$18)/(1-((1+$D15)/(1+Inputs!$C$17))))+(Inputs!$C$14*(1+$D15)^Inputs!$C$18*(1+Inputs!$C$19)/(Inputs!$C$17-Inputs!$C$19))/(1+Inputs!$C$17)^Inputs!$C$18</f>
        <v/>
      </c>
      <c r="F15" s="23">
        <f>C12</f>
        <v/>
      </c>
    </row>
    <row r="16">
      <c r="C16" s="23">
        <f>IF(E15&gt;$C$5,C15,D15)</f>
        <v/>
      </c>
      <c r="D16" s="23">
        <f>(C16+F16)/2</f>
        <v/>
      </c>
      <c r="E16" s="13">
        <f>IF(ABS((1+$D16)-(1+Inputs!$C$17))&lt;1E-9,Inputs!$C$14*Inputs!$C$18/(1+Inputs!$C$17),Inputs!$C$14*((1+$D16)/(1+Inputs!$C$17))*(1-((1+$D16)/(1+Inputs!$C$17))^Inputs!$C$18)/(1-((1+$D16)/(1+Inputs!$C$17))))+(Inputs!$C$14*(1+$D16)^Inputs!$C$18*(1+Inputs!$C$19)/(Inputs!$C$17-Inputs!$C$19))/(1+Inputs!$C$17)^Inputs!$C$18</f>
        <v/>
      </c>
      <c r="F16" s="23">
        <f>IF(E15&gt;$C$5,D15,F15)</f>
        <v/>
      </c>
    </row>
    <row r="17">
      <c r="C17" s="23">
        <f>IF(E16&gt;$C$5,C16,D16)</f>
        <v/>
      </c>
      <c r="D17" s="23">
        <f>(C17+F17)/2</f>
        <v/>
      </c>
      <c r="E17" s="13">
        <f>IF(ABS((1+$D17)-(1+Inputs!$C$17))&lt;1E-9,Inputs!$C$14*Inputs!$C$18/(1+Inputs!$C$17),Inputs!$C$14*((1+$D17)/(1+Inputs!$C$17))*(1-((1+$D17)/(1+Inputs!$C$17))^Inputs!$C$18)/(1-((1+$D17)/(1+Inputs!$C$17))))+(Inputs!$C$14*(1+$D17)^Inputs!$C$18*(1+Inputs!$C$19)/(Inputs!$C$17-Inputs!$C$19))/(1+Inputs!$C$17)^Inputs!$C$18</f>
        <v/>
      </c>
      <c r="F17" s="23">
        <f>IF(E16&gt;$C$5,D16,F16)</f>
        <v/>
      </c>
    </row>
    <row r="18">
      <c r="C18" s="23">
        <f>IF(E17&gt;$C$5,C17,D17)</f>
        <v/>
      </c>
      <c r="D18" s="23">
        <f>(C18+F18)/2</f>
        <v/>
      </c>
      <c r="E18" s="13">
        <f>IF(ABS((1+$D18)-(1+Inputs!$C$17))&lt;1E-9,Inputs!$C$14*Inputs!$C$18/(1+Inputs!$C$17),Inputs!$C$14*((1+$D18)/(1+Inputs!$C$17))*(1-((1+$D18)/(1+Inputs!$C$17))^Inputs!$C$18)/(1-((1+$D18)/(1+Inputs!$C$17))))+(Inputs!$C$14*(1+$D18)^Inputs!$C$18*(1+Inputs!$C$19)/(Inputs!$C$17-Inputs!$C$19))/(1+Inputs!$C$17)^Inputs!$C$18</f>
        <v/>
      </c>
      <c r="F18" s="23">
        <f>IF(E17&gt;$C$5,D17,F17)</f>
        <v/>
      </c>
    </row>
    <row r="19">
      <c r="C19" s="23">
        <f>IF(E18&gt;$C$5,C18,D18)</f>
        <v/>
      </c>
      <c r="D19" s="23">
        <f>(C19+F19)/2</f>
        <v/>
      </c>
      <c r="E19" s="13">
        <f>IF(ABS((1+$D19)-(1+Inputs!$C$17))&lt;1E-9,Inputs!$C$14*Inputs!$C$18/(1+Inputs!$C$17),Inputs!$C$14*((1+$D19)/(1+Inputs!$C$17))*(1-((1+$D19)/(1+Inputs!$C$17))^Inputs!$C$18)/(1-((1+$D19)/(1+Inputs!$C$17))))+(Inputs!$C$14*(1+$D19)^Inputs!$C$18*(1+Inputs!$C$19)/(Inputs!$C$17-Inputs!$C$19))/(1+Inputs!$C$17)^Inputs!$C$18</f>
        <v/>
      </c>
      <c r="F19" s="23">
        <f>IF(E18&gt;$C$5,D18,F18)</f>
        <v/>
      </c>
    </row>
    <row r="20">
      <c r="C20" s="23">
        <f>IF(E19&gt;$C$5,C19,D19)</f>
        <v/>
      </c>
      <c r="D20" s="23">
        <f>(C20+F20)/2</f>
        <v/>
      </c>
      <c r="E20" s="13">
        <f>IF(ABS((1+$D20)-(1+Inputs!$C$17))&lt;1E-9,Inputs!$C$14*Inputs!$C$18/(1+Inputs!$C$17),Inputs!$C$14*((1+$D20)/(1+Inputs!$C$17))*(1-((1+$D20)/(1+Inputs!$C$17))^Inputs!$C$18)/(1-((1+$D20)/(1+Inputs!$C$17))))+(Inputs!$C$14*(1+$D20)^Inputs!$C$18*(1+Inputs!$C$19)/(Inputs!$C$17-Inputs!$C$19))/(1+Inputs!$C$17)^Inputs!$C$18</f>
        <v/>
      </c>
      <c r="F20" s="23">
        <f>IF(E19&gt;$C$5,D19,F19)</f>
        <v/>
      </c>
    </row>
    <row r="21">
      <c r="C21" s="23">
        <f>IF(E20&gt;$C$5,C20,D20)</f>
        <v/>
      </c>
      <c r="D21" s="23">
        <f>(C21+F21)/2</f>
        <v/>
      </c>
      <c r="E21" s="13">
        <f>IF(ABS((1+$D21)-(1+Inputs!$C$17))&lt;1E-9,Inputs!$C$14*Inputs!$C$18/(1+Inputs!$C$17),Inputs!$C$14*((1+$D21)/(1+Inputs!$C$17))*(1-((1+$D21)/(1+Inputs!$C$17))^Inputs!$C$18)/(1-((1+$D21)/(1+Inputs!$C$17))))+(Inputs!$C$14*(1+$D21)^Inputs!$C$18*(1+Inputs!$C$19)/(Inputs!$C$17-Inputs!$C$19))/(1+Inputs!$C$17)^Inputs!$C$18</f>
        <v/>
      </c>
      <c r="F21" s="23">
        <f>IF(E20&gt;$C$5,D20,F20)</f>
        <v/>
      </c>
    </row>
    <row r="22">
      <c r="C22" s="23">
        <f>IF(E21&gt;$C$5,C21,D21)</f>
        <v/>
      </c>
      <c r="D22" s="23">
        <f>(C22+F22)/2</f>
        <v/>
      </c>
      <c r="E22" s="13">
        <f>IF(ABS((1+$D22)-(1+Inputs!$C$17))&lt;1E-9,Inputs!$C$14*Inputs!$C$18/(1+Inputs!$C$17),Inputs!$C$14*((1+$D22)/(1+Inputs!$C$17))*(1-((1+$D22)/(1+Inputs!$C$17))^Inputs!$C$18)/(1-((1+$D22)/(1+Inputs!$C$17))))+(Inputs!$C$14*(1+$D22)^Inputs!$C$18*(1+Inputs!$C$19)/(Inputs!$C$17-Inputs!$C$19))/(1+Inputs!$C$17)^Inputs!$C$18</f>
        <v/>
      </c>
      <c r="F22" s="23">
        <f>IF(E21&gt;$C$5,D21,F21)</f>
        <v/>
      </c>
    </row>
    <row r="23">
      <c r="C23" s="23">
        <f>IF(E22&gt;$C$5,C22,D22)</f>
        <v/>
      </c>
      <c r="D23" s="23">
        <f>(C23+F23)/2</f>
        <v/>
      </c>
      <c r="E23" s="13">
        <f>IF(ABS((1+$D23)-(1+Inputs!$C$17))&lt;1E-9,Inputs!$C$14*Inputs!$C$18/(1+Inputs!$C$17),Inputs!$C$14*((1+$D23)/(1+Inputs!$C$17))*(1-((1+$D23)/(1+Inputs!$C$17))^Inputs!$C$18)/(1-((1+$D23)/(1+Inputs!$C$17))))+(Inputs!$C$14*(1+$D23)^Inputs!$C$18*(1+Inputs!$C$19)/(Inputs!$C$17-Inputs!$C$19))/(1+Inputs!$C$17)^Inputs!$C$18</f>
        <v/>
      </c>
      <c r="F23" s="23">
        <f>IF(E22&gt;$C$5,D22,F22)</f>
        <v/>
      </c>
    </row>
    <row r="24">
      <c r="C24" s="23">
        <f>IF(E23&gt;$C$5,C23,D23)</f>
        <v/>
      </c>
      <c r="D24" s="23">
        <f>(C24+F24)/2</f>
        <v/>
      </c>
      <c r="E24" s="13">
        <f>IF(ABS((1+$D24)-(1+Inputs!$C$17))&lt;1E-9,Inputs!$C$14*Inputs!$C$18/(1+Inputs!$C$17),Inputs!$C$14*((1+$D24)/(1+Inputs!$C$17))*(1-((1+$D24)/(1+Inputs!$C$17))^Inputs!$C$18)/(1-((1+$D24)/(1+Inputs!$C$17))))+(Inputs!$C$14*(1+$D24)^Inputs!$C$18*(1+Inputs!$C$19)/(Inputs!$C$17-Inputs!$C$19))/(1+Inputs!$C$17)^Inputs!$C$18</f>
        <v/>
      </c>
      <c r="F24" s="23">
        <f>IF(E23&gt;$C$5,D23,F23)</f>
        <v/>
      </c>
    </row>
    <row r="25">
      <c r="C25" s="23">
        <f>IF(E24&gt;$C$5,C24,D24)</f>
        <v/>
      </c>
      <c r="D25" s="23">
        <f>(C25+F25)/2</f>
        <v/>
      </c>
      <c r="E25" s="13">
        <f>IF(ABS((1+$D25)-(1+Inputs!$C$17))&lt;1E-9,Inputs!$C$14*Inputs!$C$18/(1+Inputs!$C$17),Inputs!$C$14*((1+$D25)/(1+Inputs!$C$17))*(1-((1+$D25)/(1+Inputs!$C$17))^Inputs!$C$18)/(1-((1+$D25)/(1+Inputs!$C$17))))+(Inputs!$C$14*(1+$D25)^Inputs!$C$18*(1+Inputs!$C$19)/(Inputs!$C$17-Inputs!$C$19))/(1+Inputs!$C$17)^Inputs!$C$18</f>
        <v/>
      </c>
      <c r="F25" s="23">
        <f>IF(E24&gt;$C$5,D24,F24)</f>
        <v/>
      </c>
    </row>
    <row r="26">
      <c r="C26" s="23">
        <f>IF(E25&gt;$C$5,C25,D25)</f>
        <v/>
      </c>
      <c r="D26" s="23">
        <f>(C26+F26)/2</f>
        <v/>
      </c>
      <c r="E26" s="13">
        <f>IF(ABS((1+$D26)-(1+Inputs!$C$17))&lt;1E-9,Inputs!$C$14*Inputs!$C$18/(1+Inputs!$C$17),Inputs!$C$14*((1+$D26)/(1+Inputs!$C$17))*(1-((1+$D26)/(1+Inputs!$C$17))^Inputs!$C$18)/(1-((1+$D26)/(1+Inputs!$C$17))))+(Inputs!$C$14*(1+$D26)^Inputs!$C$18*(1+Inputs!$C$19)/(Inputs!$C$17-Inputs!$C$19))/(1+Inputs!$C$17)^Inputs!$C$18</f>
        <v/>
      </c>
      <c r="F26" s="23">
        <f>IF(E25&gt;$C$5,D25,F25)</f>
        <v/>
      </c>
    </row>
    <row r="27">
      <c r="C27" s="23">
        <f>IF(E26&gt;$C$5,C26,D26)</f>
        <v/>
      </c>
      <c r="D27" s="23">
        <f>(C27+F27)/2</f>
        <v/>
      </c>
      <c r="E27" s="13">
        <f>IF(ABS((1+$D27)-(1+Inputs!$C$17))&lt;1E-9,Inputs!$C$14*Inputs!$C$18/(1+Inputs!$C$17),Inputs!$C$14*((1+$D27)/(1+Inputs!$C$17))*(1-((1+$D27)/(1+Inputs!$C$17))^Inputs!$C$18)/(1-((1+$D27)/(1+Inputs!$C$17))))+(Inputs!$C$14*(1+$D27)^Inputs!$C$18*(1+Inputs!$C$19)/(Inputs!$C$17-Inputs!$C$19))/(1+Inputs!$C$17)^Inputs!$C$18</f>
        <v/>
      </c>
      <c r="F27" s="23">
        <f>IF(E26&gt;$C$5,D26,F26)</f>
        <v/>
      </c>
    </row>
    <row r="28">
      <c r="C28" s="23">
        <f>IF(E27&gt;$C$5,C27,D27)</f>
        <v/>
      </c>
      <c r="D28" s="23">
        <f>(C28+F28)/2</f>
        <v/>
      </c>
      <c r="E28" s="13">
        <f>IF(ABS((1+$D28)-(1+Inputs!$C$17))&lt;1E-9,Inputs!$C$14*Inputs!$C$18/(1+Inputs!$C$17),Inputs!$C$14*((1+$D28)/(1+Inputs!$C$17))*(1-((1+$D28)/(1+Inputs!$C$17))^Inputs!$C$18)/(1-((1+$D28)/(1+Inputs!$C$17))))+(Inputs!$C$14*(1+$D28)^Inputs!$C$18*(1+Inputs!$C$19)/(Inputs!$C$17-Inputs!$C$19))/(1+Inputs!$C$17)^Inputs!$C$18</f>
        <v/>
      </c>
      <c r="F28" s="23">
        <f>IF(E27&gt;$C$5,D27,F27)</f>
        <v/>
      </c>
    </row>
    <row r="29">
      <c r="C29" s="23">
        <f>IF(E28&gt;$C$5,C28,D28)</f>
        <v/>
      </c>
      <c r="D29" s="23">
        <f>(C29+F29)/2</f>
        <v/>
      </c>
      <c r="E29" s="13">
        <f>IF(ABS((1+$D29)-(1+Inputs!$C$17))&lt;1E-9,Inputs!$C$14*Inputs!$C$18/(1+Inputs!$C$17),Inputs!$C$14*((1+$D29)/(1+Inputs!$C$17))*(1-((1+$D29)/(1+Inputs!$C$17))^Inputs!$C$18)/(1-((1+$D29)/(1+Inputs!$C$17))))+(Inputs!$C$14*(1+$D29)^Inputs!$C$18*(1+Inputs!$C$19)/(Inputs!$C$17-Inputs!$C$19))/(1+Inputs!$C$17)^Inputs!$C$18</f>
        <v/>
      </c>
      <c r="F29" s="23">
        <f>IF(E28&gt;$C$5,D28,F28)</f>
        <v/>
      </c>
    </row>
    <row r="30">
      <c r="C30" s="23">
        <f>IF(E29&gt;$C$5,C29,D29)</f>
        <v/>
      </c>
      <c r="D30" s="23">
        <f>(C30+F30)/2</f>
        <v/>
      </c>
      <c r="E30" s="13">
        <f>IF(ABS((1+$D30)-(1+Inputs!$C$17))&lt;1E-9,Inputs!$C$14*Inputs!$C$18/(1+Inputs!$C$17),Inputs!$C$14*((1+$D30)/(1+Inputs!$C$17))*(1-((1+$D30)/(1+Inputs!$C$17))^Inputs!$C$18)/(1-((1+$D30)/(1+Inputs!$C$17))))+(Inputs!$C$14*(1+$D30)^Inputs!$C$18*(1+Inputs!$C$19)/(Inputs!$C$17-Inputs!$C$19))/(1+Inputs!$C$17)^Inputs!$C$18</f>
        <v/>
      </c>
      <c r="F30" s="23">
        <f>IF(E29&gt;$C$5,D29,F29)</f>
        <v/>
      </c>
    </row>
    <row r="31">
      <c r="C31" s="23">
        <f>IF(E30&gt;$C$5,C30,D30)</f>
        <v/>
      </c>
      <c r="D31" s="23">
        <f>(C31+F31)/2</f>
        <v/>
      </c>
      <c r="E31" s="13">
        <f>IF(ABS((1+$D31)-(1+Inputs!$C$17))&lt;1E-9,Inputs!$C$14*Inputs!$C$18/(1+Inputs!$C$17),Inputs!$C$14*((1+$D31)/(1+Inputs!$C$17))*(1-((1+$D31)/(1+Inputs!$C$17))^Inputs!$C$18)/(1-((1+$D31)/(1+Inputs!$C$17))))+(Inputs!$C$14*(1+$D31)^Inputs!$C$18*(1+Inputs!$C$19)/(Inputs!$C$17-Inputs!$C$19))/(1+Inputs!$C$17)^Inputs!$C$18</f>
        <v/>
      </c>
      <c r="F31" s="23">
        <f>IF(E30&gt;$C$5,D30,F30)</f>
        <v/>
      </c>
    </row>
    <row r="32">
      <c r="C32" s="23">
        <f>IF(E31&gt;$C$5,C31,D31)</f>
        <v/>
      </c>
      <c r="D32" s="23">
        <f>(C32+F32)/2</f>
        <v/>
      </c>
      <c r="E32" s="13">
        <f>IF(ABS((1+$D32)-(1+Inputs!$C$17))&lt;1E-9,Inputs!$C$14*Inputs!$C$18/(1+Inputs!$C$17),Inputs!$C$14*((1+$D32)/(1+Inputs!$C$17))*(1-((1+$D32)/(1+Inputs!$C$17))^Inputs!$C$18)/(1-((1+$D32)/(1+Inputs!$C$17))))+(Inputs!$C$14*(1+$D32)^Inputs!$C$18*(1+Inputs!$C$19)/(Inputs!$C$17-Inputs!$C$19))/(1+Inputs!$C$17)^Inputs!$C$18</f>
        <v/>
      </c>
      <c r="F32" s="23">
        <f>IF(E31&gt;$C$5,D31,F31)</f>
        <v/>
      </c>
    </row>
    <row r="33">
      <c r="C33" s="23">
        <f>IF(E32&gt;$C$5,C32,D32)</f>
        <v/>
      </c>
      <c r="D33" s="23">
        <f>(C33+F33)/2</f>
        <v/>
      </c>
      <c r="E33" s="13">
        <f>IF(ABS((1+$D33)-(1+Inputs!$C$17))&lt;1E-9,Inputs!$C$14*Inputs!$C$18/(1+Inputs!$C$17),Inputs!$C$14*((1+$D33)/(1+Inputs!$C$17))*(1-((1+$D33)/(1+Inputs!$C$17))^Inputs!$C$18)/(1-((1+$D33)/(1+Inputs!$C$17))))+(Inputs!$C$14*(1+$D33)^Inputs!$C$18*(1+Inputs!$C$19)/(Inputs!$C$17-Inputs!$C$19))/(1+Inputs!$C$17)^Inputs!$C$18</f>
        <v/>
      </c>
      <c r="F33" s="23">
        <f>IF(E32&gt;$C$5,D32,F32)</f>
        <v/>
      </c>
    </row>
    <row r="34">
      <c r="C34" s="23">
        <f>IF(E33&gt;$C$5,C33,D33)</f>
        <v/>
      </c>
      <c r="D34" s="23">
        <f>(C34+F34)/2</f>
        <v/>
      </c>
      <c r="E34" s="13">
        <f>IF(ABS((1+$D34)-(1+Inputs!$C$17))&lt;1E-9,Inputs!$C$14*Inputs!$C$18/(1+Inputs!$C$17),Inputs!$C$14*((1+$D34)/(1+Inputs!$C$17))*(1-((1+$D34)/(1+Inputs!$C$17))^Inputs!$C$18)/(1-((1+$D34)/(1+Inputs!$C$17))))+(Inputs!$C$14*(1+$D34)^Inputs!$C$18*(1+Inputs!$C$19)/(Inputs!$C$17-Inputs!$C$19))/(1+Inputs!$C$17)^Inputs!$C$18</f>
        <v/>
      </c>
      <c r="F34" s="23">
        <f>IF(E33&gt;$C$5,D33,F33)</f>
        <v/>
      </c>
    </row>
    <row r="35">
      <c r="C35" s="23">
        <f>IF(E34&gt;$C$5,C34,D34)</f>
        <v/>
      </c>
      <c r="D35" s="23">
        <f>(C35+F35)/2</f>
        <v/>
      </c>
      <c r="E35" s="13">
        <f>IF(ABS((1+$D35)-(1+Inputs!$C$17))&lt;1E-9,Inputs!$C$14*Inputs!$C$18/(1+Inputs!$C$17),Inputs!$C$14*((1+$D35)/(1+Inputs!$C$17))*(1-((1+$D35)/(1+Inputs!$C$17))^Inputs!$C$18)/(1-((1+$D35)/(1+Inputs!$C$17))))+(Inputs!$C$14*(1+$D35)^Inputs!$C$18*(1+Inputs!$C$19)/(Inputs!$C$17-Inputs!$C$19))/(1+Inputs!$C$17)^Inputs!$C$18</f>
        <v/>
      </c>
      <c r="F35" s="23">
        <f>IF(E34&gt;$C$5,D34,F34)</f>
        <v/>
      </c>
    </row>
    <row r="36">
      <c r="C36" s="23">
        <f>IF(E35&gt;$C$5,C35,D35)</f>
        <v/>
      </c>
      <c r="D36" s="23">
        <f>(C36+F36)/2</f>
        <v/>
      </c>
      <c r="E36" s="13">
        <f>IF(ABS((1+$D36)-(1+Inputs!$C$17))&lt;1E-9,Inputs!$C$14*Inputs!$C$18/(1+Inputs!$C$17),Inputs!$C$14*((1+$D36)/(1+Inputs!$C$17))*(1-((1+$D36)/(1+Inputs!$C$17))^Inputs!$C$18)/(1-((1+$D36)/(1+Inputs!$C$17))))+(Inputs!$C$14*(1+$D36)^Inputs!$C$18*(1+Inputs!$C$19)/(Inputs!$C$17-Inputs!$C$19))/(1+Inputs!$C$17)^Inputs!$C$18</f>
        <v/>
      </c>
      <c r="F36" s="23">
        <f>IF(E35&gt;$C$5,D35,F35)</f>
        <v/>
      </c>
    </row>
    <row r="37">
      <c r="C37" s="23">
        <f>IF(E36&gt;$C$5,C36,D36)</f>
        <v/>
      </c>
      <c r="D37" s="23">
        <f>(C37+F37)/2</f>
        <v/>
      </c>
      <c r="E37" s="13">
        <f>IF(ABS((1+$D37)-(1+Inputs!$C$17))&lt;1E-9,Inputs!$C$14*Inputs!$C$18/(1+Inputs!$C$17),Inputs!$C$14*((1+$D37)/(1+Inputs!$C$17))*(1-((1+$D37)/(1+Inputs!$C$17))^Inputs!$C$18)/(1-((1+$D37)/(1+Inputs!$C$17))))+(Inputs!$C$14*(1+$D37)^Inputs!$C$18*(1+Inputs!$C$19)/(Inputs!$C$17-Inputs!$C$19))/(1+Inputs!$C$17)^Inputs!$C$18</f>
        <v/>
      </c>
      <c r="F37" s="23">
        <f>IF(E36&gt;$C$5,D36,F36)</f>
        <v/>
      </c>
    </row>
    <row r="38">
      <c r="C38" s="23">
        <f>IF(E37&gt;$C$5,C37,D37)</f>
        <v/>
      </c>
      <c r="D38" s="23">
        <f>(C38+F38)/2</f>
        <v/>
      </c>
      <c r="E38" s="13">
        <f>IF(ABS((1+$D38)-(1+Inputs!$C$17))&lt;1E-9,Inputs!$C$14*Inputs!$C$18/(1+Inputs!$C$17),Inputs!$C$14*((1+$D38)/(1+Inputs!$C$17))*(1-((1+$D38)/(1+Inputs!$C$17))^Inputs!$C$18)/(1-((1+$D38)/(1+Inputs!$C$17))))+(Inputs!$C$14*(1+$D38)^Inputs!$C$18*(1+Inputs!$C$19)/(Inputs!$C$17-Inputs!$C$19))/(1+Inputs!$C$17)^Inputs!$C$18</f>
        <v/>
      </c>
      <c r="F38" s="23">
        <f>IF(E37&gt;$C$5,D37,F37)</f>
        <v/>
      </c>
    </row>
    <row r="39">
      <c r="C39" s="23">
        <f>IF(E38&gt;$C$5,C38,D38)</f>
        <v/>
      </c>
      <c r="D39" s="23">
        <f>(C39+F39)/2</f>
        <v/>
      </c>
      <c r="E39" s="13">
        <f>IF(ABS((1+$D39)-(1+Inputs!$C$17))&lt;1E-9,Inputs!$C$14*Inputs!$C$18/(1+Inputs!$C$17),Inputs!$C$14*((1+$D39)/(1+Inputs!$C$17))*(1-((1+$D39)/(1+Inputs!$C$17))^Inputs!$C$18)/(1-((1+$D39)/(1+Inputs!$C$17))))+(Inputs!$C$14*(1+$D39)^Inputs!$C$18*(1+Inputs!$C$19)/(Inputs!$C$17-Inputs!$C$19))/(1+Inputs!$C$17)^Inputs!$C$18</f>
        <v/>
      </c>
      <c r="F39" s="23">
        <f>IF(E38&gt;$C$5,D38,F38)</f>
        <v/>
      </c>
    </row>
    <row r="40">
      <c r="C40" s="23">
        <f>IF(E39&gt;$C$5,C39,D39)</f>
        <v/>
      </c>
      <c r="D40" s="23">
        <f>(C40+F40)/2</f>
        <v/>
      </c>
      <c r="E40" s="13">
        <f>IF(ABS((1+$D40)-(1+Inputs!$C$17))&lt;1E-9,Inputs!$C$14*Inputs!$C$18/(1+Inputs!$C$17),Inputs!$C$14*((1+$D40)/(1+Inputs!$C$17))*(1-((1+$D40)/(1+Inputs!$C$17))^Inputs!$C$18)/(1-((1+$D40)/(1+Inputs!$C$17))))+(Inputs!$C$14*(1+$D40)^Inputs!$C$18*(1+Inputs!$C$19)/(Inputs!$C$17-Inputs!$C$19))/(1+Inputs!$C$17)^Inputs!$C$18</f>
        <v/>
      </c>
      <c r="F40" s="23">
        <f>IF(E39&gt;$C$5,D39,F39)</f>
        <v/>
      </c>
    </row>
    <row r="41">
      <c r="C41" s="23">
        <f>IF(E40&gt;$C$5,C40,D40)</f>
        <v/>
      </c>
      <c r="D41" s="23">
        <f>(C41+F41)/2</f>
        <v/>
      </c>
      <c r="E41" s="13">
        <f>IF(ABS((1+$D41)-(1+Inputs!$C$17))&lt;1E-9,Inputs!$C$14*Inputs!$C$18/(1+Inputs!$C$17),Inputs!$C$14*((1+$D41)/(1+Inputs!$C$17))*(1-((1+$D41)/(1+Inputs!$C$17))^Inputs!$C$18)/(1-((1+$D41)/(1+Inputs!$C$17))))+(Inputs!$C$14*(1+$D41)^Inputs!$C$18*(1+Inputs!$C$19)/(Inputs!$C$17-Inputs!$C$19))/(1+Inputs!$C$17)^Inputs!$C$18</f>
        <v/>
      </c>
      <c r="F41" s="23">
        <f>IF(E40&gt;$C$5,D40,F40)</f>
        <v/>
      </c>
    </row>
    <row r="42">
      <c r="C42" s="23">
        <f>IF(E41&gt;$C$5,C41,D41)</f>
        <v/>
      </c>
      <c r="D42" s="23">
        <f>(C42+F42)/2</f>
        <v/>
      </c>
      <c r="E42" s="13">
        <f>IF(ABS((1+$D42)-(1+Inputs!$C$17))&lt;1E-9,Inputs!$C$14*Inputs!$C$18/(1+Inputs!$C$17),Inputs!$C$14*((1+$D42)/(1+Inputs!$C$17))*(1-((1+$D42)/(1+Inputs!$C$17))^Inputs!$C$18)/(1-((1+$D42)/(1+Inputs!$C$17))))+(Inputs!$C$14*(1+$D42)^Inputs!$C$18*(1+Inputs!$C$19)/(Inputs!$C$17-Inputs!$C$19))/(1+Inputs!$C$17)^Inputs!$C$18</f>
        <v/>
      </c>
      <c r="F42" s="23">
        <f>IF(E41&gt;$C$5,D41,F41)</f>
        <v/>
      </c>
    </row>
    <row r="43">
      <c r="C43" s="23">
        <f>IF(E42&gt;$C$5,C42,D42)</f>
        <v/>
      </c>
      <c r="D43" s="23">
        <f>(C43+F43)/2</f>
        <v/>
      </c>
      <c r="E43" s="13">
        <f>IF(ABS((1+$D43)-(1+Inputs!$C$17))&lt;1E-9,Inputs!$C$14*Inputs!$C$18/(1+Inputs!$C$17),Inputs!$C$14*((1+$D43)/(1+Inputs!$C$17))*(1-((1+$D43)/(1+Inputs!$C$17))^Inputs!$C$18)/(1-((1+$D43)/(1+Inputs!$C$17))))+(Inputs!$C$14*(1+$D43)^Inputs!$C$18*(1+Inputs!$C$19)/(Inputs!$C$17-Inputs!$C$19))/(1+Inputs!$C$17)^Inputs!$C$18</f>
        <v/>
      </c>
      <c r="F43" s="23">
        <f>IF(E42&gt;$C$5,D42,F42)</f>
        <v/>
      </c>
    </row>
    <row r="44">
      <c r="C44" s="23">
        <f>IF(E43&gt;$C$5,C43,D43)</f>
        <v/>
      </c>
      <c r="D44" s="23">
        <f>(C44+F44)/2</f>
        <v/>
      </c>
      <c r="E44" s="13">
        <f>IF(ABS((1+$D44)-(1+Inputs!$C$17))&lt;1E-9,Inputs!$C$14*Inputs!$C$18/(1+Inputs!$C$17),Inputs!$C$14*((1+$D44)/(1+Inputs!$C$17))*(1-((1+$D44)/(1+Inputs!$C$17))^Inputs!$C$18)/(1-((1+$D44)/(1+Inputs!$C$17))))+(Inputs!$C$14*(1+$D44)^Inputs!$C$18*(1+Inputs!$C$19)/(Inputs!$C$17-Inputs!$C$19))/(1+Inputs!$C$17)^Inputs!$C$18</f>
        <v/>
      </c>
      <c r="F44" s="23">
        <f>IF(E43&gt;$C$5,D43,F43)</f>
        <v/>
      </c>
    </row>
    <row r="45">
      <c r="C45" s="23">
        <f>IF(E44&gt;$C$5,C44,D44)</f>
        <v/>
      </c>
      <c r="D45" s="23">
        <f>(C45+F45)/2</f>
        <v/>
      </c>
      <c r="E45" s="13">
        <f>IF(ABS((1+$D45)-(1+Inputs!$C$17))&lt;1E-9,Inputs!$C$14*Inputs!$C$18/(1+Inputs!$C$17),Inputs!$C$14*((1+$D45)/(1+Inputs!$C$17))*(1-((1+$D45)/(1+Inputs!$C$17))^Inputs!$C$18)/(1-((1+$D45)/(1+Inputs!$C$17))))+(Inputs!$C$14*(1+$D45)^Inputs!$C$18*(1+Inputs!$C$19)/(Inputs!$C$17-Inputs!$C$19))/(1+Inputs!$C$17)^Inputs!$C$18</f>
        <v/>
      </c>
      <c r="F45" s="23">
        <f>IF(E44&gt;$C$5,D44,F44)</f>
        <v/>
      </c>
    </row>
    <row r="46">
      <c r="B46" s="3" t="inlineStr">
        <is>
          <t>Converged</t>
        </is>
      </c>
    </row>
    <row r="47">
      <c r="B47" s="24" t="inlineStr">
        <is>
          <t>Each row halves the search range. Thirty iterations narrow any starting range to well under a basis point, which is far more precision than the inputs deserve.</t>
        </is>
      </c>
    </row>
    <row r="48"/>
  </sheetData>
  <mergeCells count="1">
    <mergeCell ref="B47:F4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23"/>
  <sheetViews>
    <sheetView showGridLines="0" workbookViewId="0">
      <selection activeCell="A1" sqref="A1"/>
    </sheetView>
  </sheetViews>
  <sheetFormatPr baseColWidth="8" defaultRowHeight="15"/>
  <cols>
    <col width="3" customWidth="1" min="1" max="1"/>
    <col width="30" customWidth="1" min="2" max="2"/>
    <col width="15" customWidth="1" min="3" max="3"/>
    <col width="15" customWidth="1" min="4" max="4"/>
    <col width="15" customWidth="1" min="5" max="5"/>
    <col width="15" customWidth="1" min="6" max="6"/>
    <col width="40" customWidth="1" min="7" max="7"/>
  </cols>
  <sheetData>
    <row r="2">
      <c r="B2" s="1" t="inlineStr">
        <is>
          <t>The Two Numbers Nobody Can Verify</t>
        </is>
      </c>
    </row>
    <row r="3">
      <c r="B3" s="2" t="inlineStr">
        <is>
          <t>Implied growth at each combination. Every cell is defensible; none is checkable.</t>
        </is>
      </c>
    </row>
    <row r="5">
      <c r="B5" s="24" t="inlineStr">
        <is>
          <t>This table re-solves the whole model at each pair, so it is the honest picture of how much the answer depends on assumptions rather than on the price.</t>
        </is>
      </c>
    </row>
    <row r="6"/>
    <row r="8">
      <c r="B8" s="3" t="inlineStr">
        <is>
          <t>Cost of capital</t>
        </is>
      </c>
      <c r="C8" s="25" t="n">
        <v>0.015</v>
      </c>
      <c r="D8" s="25" t="n">
        <v>0.02</v>
      </c>
      <c r="E8" s="25" t="n">
        <v>0.025</v>
      </c>
      <c r="F8" s="25" t="n">
        <v>0.03</v>
      </c>
      <c r="G8" s="2" t="inlineStr">
        <is>
          <t>terminal growth</t>
        </is>
      </c>
    </row>
    <row r="9">
      <c r="B9" s="23" t="n">
        <v>0.07000000000000001</v>
      </c>
      <c r="C9" s="23">
        <f>IF(0.015&gt;=0.07,"n/a",IFERROR((Inputs!$C$10*(0.07-0.015)/Inputs!$C$14)^(1/Inputs!$C$18)-1,"n/a"))</f>
        <v/>
      </c>
      <c r="D9" s="23">
        <f>IF(0.02&gt;=0.07,"n/a",IFERROR((Inputs!$C$10*(0.07-0.02)/Inputs!$C$14)^(1/Inputs!$C$18)-1,"n/a"))</f>
        <v/>
      </c>
      <c r="E9" s="23">
        <f>IF(0.025&gt;=0.07,"n/a",IFERROR((Inputs!$C$10*(0.07-0.025)/Inputs!$C$14)^(1/Inputs!$C$18)-1,"n/a"))</f>
        <v/>
      </c>
      <c r="F9" s="23">
        <f>IF(0.03&gt;=0.07,"n/a",IFERROR((Inputs!$C$10*(0.07-0.03)/Inputs!$C$14)^(1/Inputs!$C$18)-1,"n/a"))</f>
        <v/>
      </c>
    </row>
    <row r="10">
      <c r="B10" s="23" t="n">
        <v>0.08</v>
      </c>
      <c r="C10" s="23">
        <f>IF(0.015&gt;=0.08,"n/a",IFERROR((Inputs!$C$10*(0.08-0.015)/Inputs!$C$14)^(1/Inputs!$C$18)-1,"n/a"))</f>
        <v/>
      </c>
      <c r="D10" s="23">
        <f>IF(0.02&gt;=0.08,"n/a",IFERROR((Inputs!$C$10*(0.08-0.02)/Inputs!$C$14)^(1/Inputs!$C$18)-1,"n/a"))</f>
        <v/>
      </c>
      <c r="E10" s="23">
        <f>IF(0.025&gt;=0.08,"n/a",IFERROR((Inputs!$C$10*(0.08-0.025)/Inputs!$C$14)^(1/Inputs!$C$18)-1,"n/a"))</f>
        <v/>
      </c>
      <c r="F10" s="23">
        <f>IF(0.03&gt;=0.08,"n/a",IFERROR((Inputs!$C$10*(0.08-0.03)/Inputs!$C$14)^(1/Inputs!$C$18)-1,"n/a"))</f>
        <v/>
      </c>
    </row>
    <row r="11">
      <c r="B11" s="23" t="n">
        <v>0.09</v>
      </c>
      <c r="C11" s="23">
        <f>IF(0.015&gt;=0.09,"n/a",IFERROR((Inputs!$C$10*(0.09-0.015)/Inputs!$C$14)^(1/Inputs!$C$18)-1,"n/a"))</f>
        <v/>
      </c>
      <c r="D11" s="23">
        <f>IF(0.02&gt;=0.09,"n/a",IFERROR((Inputs!$C$10*(0.09-0.02)/Inputs!$C$14)^(1/Inputs!$C$18)-1,"n/a"))</f>
        <v/>
      </c>
      <c r="E11" s="23">
        <f>IF(0.025&gt;=0.09,"n/a",IFERROR((Inputs!$C$10*(0.09-0.025)/Inputs!$C$14)^(1/Inputs!$C$18)-1,"n/a"))</f>
        <v/>
      </c>
      <c r="F11" s="23">
        <f>IF(0.03&gt;=0.09,"n/a",IFERROR((Inputs!$C$10*(0.09-0.03)/Inputs!$C$14)^(1/Inputs!$C$18)-1,"n/a"))</f>
        <v/>
      </c>
    </row>
    <row r="12">
      <c r="B12" s="23" t="n">
        <v>0.1</v>
      </c>
      <c r="C12" s="23">
        <f>IF(0.015&gt;=0.1,"n/a",IFERROR((Inputs!$C$10*(0.1-0.015)/Inputs!$C$14)^(1/Inputs!$C$18)-1,"n/a"))</f>
        <v/>
      </c>
      <c r="D12" s="23">
        <f>IF(0.02&gt;=0.1,"n/a",IFERROR((Inputs!$C$10*(0.1-0.02)/Inputs!$C$14)^(1/Inputs!$C$18)-1,"n/a"))</f>
        <v/>
      </c>
      <c r="E12" s="23">
        <f>IF(0.025&gt;=0.1,"n/a",IFERROR((Inputs!$C$10*(0.1-0.025)/Inputs!$C$14)^(1/Inputs!$C$18)-1,"n/a"))</f>
        <v/>
      </c>
      <c r="F12" s="23">
        <f>IF(0.03&gt;=0.1,"n/a",IFERROR((Inputs!$C$10*(0.1-0.03)/Inputs!$C$14)^(1/Inputs!$C$18)-1,"n/a"))</f>
        <v/>
      </c>
    </row>
    <row r="13">
      <c r="B13" s="23" t="n">
        <v>0.11</v>
      </c>
      <c r="C13" s="23">
        <f>IF(0.015&gt;=0.11,"n/a",IFERROR((Inputs!$C$10*(0.11-0.015)/Inputs!$C$14)^(1/Inputs!$C$18)-1,"n/a"))</f>
        <v/>
      </c>
      <c r="D13" s="23">
        <f>IF(0.02&gt;=0.11,"n/a",IFERROR((Inputs!$C$10*(0.11-0.02)/Inputs!$C$14)^(1/Inputs!$C$18)-1,"n/a"))</f>
        <v/>
      </c>
      <c r="E13" s="23">
        <f>IF(0.025&gt;=0.11,"n/a",IFERROR((Inputs!$C$10*(0.11-0.025)/Inputs!$C$14)^(1/Inputs!$C$18)-1,"n/a"))</f>
        <v/>
      </c>
      <c r="F13" s="23">
        <f>IF(0.03&gt;=0.11,"n/a",IFERROR((Inputs!$C$10*(0.11-0.03)/Inputs!$C$14)^(1/Inputs!$C$18)-1,"n/a"))</f>
        <v/>
      </c>
    </row>
    <row r="15">
      <c r="B15" s="24" t="inlineStr">
        <is>
          <t>A quick approximation rather than the full bisection, so it will differ slightly from the Solver tab. It is here to show the shape of the dependency, not to be quoted to two decimal places. The Solver tab is the number to use.</t>
        </is>
      </c>
    </row>
    <row r="16"/>
    <row r="17"/>
    <row r="19">
      <c r="B19" s="3" t="inlineStr">
        <is>
          <t>What to do with a wide range</t>
        </is>
      </c>
    </row>
    <row r="20">
      <c r="B20" s="8" t="inlineStr">
        <is>
          <t>If the implied growth is demanding at every cost of capital you would defend, the conclusion is robust and you can act on it. If it flips from demanding to modest across a range you cannot distinguish between, the honest answer is that this method cannot tell you much about this company, and you should say so rather than pick the cell that agrees with you.</t>
        </is>
      </c>
    </row>
    <row r="21"/>
    <row r="22"/>
    <row r="23"/>
  </sheetData>
  <mergeCells count="3">
    <mergeCell ref="B15:G17"/>
    <mergeCell ref="B5:G6"/>
    <mergeCell ref="B20:G2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C13"/>
  <sheetViews>
    <sheetView showGridLines="0" workbookViewId="0">
      <selection activeCell="A1" sqref="A1"/>
    </sheetView>
  </sheetViews>
  <sheetFormatPr baseColWidth="8" defaultRowHeight="15"/>
  <cols>
    <col width="3" customWidth="1" min="1" max="1"/>
    <col width="32" customWidth="1" min="2" max="2"/>
    <col width="84" customWidth="1" min="3" max="3"/>
  </cols>
  <sheetData>
    <row r="2">
      <c r="B2" s="1" t="inlineStr">
        <is>
          <t>Where To Find These Numbers</t>
        </is>
      </c>
    </row>
    <row r="3">
      <c r="B3" s="2" t="inlineStr">
        <is>
          <t>All of it is in the filings. None of it requires a subscription.</t>
        </is>
      </c>
    </row>
    <row r="5" ht="28" customHeight="1">
      <c r="B5" s="3" t="inlineStr">
        <is>
          <t>Share price</t>
        </is>
      </c>
      <c r="C5" s="4" t="inlineStr">
        <is>
          <t>Any quote source. Verify against a second one before you rely on it, and use a close rather than an intraday print.</t>
        </is>
      </c>
    </row>
    <row r="6" ht="28" customHeight="1">
      <c r="B6" s="3" t="inlineStr">
        <is>
          <t>Diluted shares</t>
        </is>
      </c>
      <c r="C6" s="4" t="inlineStr">
        <is>
          <t>Income statement, weighted average diluted. Not the cover page count, which is a point-in-time figure and usually different.</t>
        </is>
      </c>
    </row>
    <row r="7" ht="28" customHeight="1">
      <c r="B7" s="3" t="inlineStr">
        <is>
          <t>Net debt</t>
        </is>
      </c>
      <c r="C7" s="4" t="inlineStr">
        <is>
          <t>Balance sheet. Total debt including finance leases, less cash and equivalents. Negative if the company holds more cash than debt.</t>
        </is>
      </c>
    </row>
    <row r="8" ht="28" customHeight="1">
      <c r="B8" s="3" t="inlineStr">
        <is>
          <t>Free cash flow</t>
        </is>
      </c>
      <c r="C8" s="4" t="inlineStr">
        <is>
          <t>Cash flow statement. Net cash from operating activities less purchases of property and equipment. Check whether stock compensation was added back.</t>
        </is>
      </c>
    </row>
    <row r="9" ht="28" customHeight="1">
      <c r="B9" s="3" t="inlineStr">
        <is>
          <t>Normalizing it</t>
        </is>
      </c>
      <c r="C9" s="4" t="inlineStr">
        <is>
          <t>If the last year was unusual, use a mid-cycle figure. The Normalized Earnings Worksheet computes one from ten years of margins.</t>
        </is>
      </c>
    </row>
    <row r="10" ht="28" customHeight="1">
      <c r="B10" s="3" t="inlineStr">
        <is>
          <t>Cost of capital</t>
        </is>
      </c>
      <c r="C10" s="4" t="inlineStr">
        <is>
          <t>Your judgment. A large stable business sits near the market return; a small or levered one needs more. The Sensitivity tab exists because this is unknowable.</t>
        </is>
      </c>
    </row>
    <row r="11" ht="28" customHeight="1">
      <c r="B11" s="3" t="inlineStr">
        <is>
          <t>Historical growth</t>
        </is>
      </c>
      <c r="C11" s="4" t="inlineStr">
        <is>
          <t>Compute it from the filings, five and ten years, and compare it with the implied figure. That comparison is the entire point of the exercise.</t>
        </is>
      </c>
    </row>
    <row r="13" ht="56" customHeight="1">
      <c r="B13" s="3" t="inlineStr">
        <is>
          <t>How to read the answer</t>
        </is>
      </c>
      <c r="C13" s="4" t="inlineStr">
        <is>
          <t>The implied growth is not a forecast and it is not a target. It is the rate the current price requires in order to be correct. Compare it with what the company has actually done, and with what its market could support. If the price needs an acceleration the company has never achieved, that is not proof it is overvalued, but it is a specific claim you can now examine rather than a vague feeling about the multiple.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2026-09-18T18:36:47Z</dcterms:created>
  <dcterms:modified xmlns:dcterms="http://purl.org/dc/terms/" xmlns:xsi="http://www.w3.org/2001/XMLSchema-instance" xsi:type="dcterms:W3CDTF">2026-09-18T18:36:47Z</dcterms:modified>
</cp:coreProperties>
</file>