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Dashboard" sheetId="2" state="visible" r:id="rId4"/>
    <sheet name="Assumptions" sheetId="3" state="visible" r:id="rId5"/>
    <sheet name="Monthly Log"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<sst xmlns="http://schemas.openxmlformats.org/spreadsheetml/2006/main" count="95" uniqueCount="93">
  <si>
    <t xml:space="preserve">2 Comma Investor</t>
  </si>
  <si>
    <t xml:space="preserve">twocommainvestor.com  |  Savings Rate and FIRE Tracker  |  v1.0  |  Released August 8, 2026</t>
  </si>
  <si>
    <t xml:space="preserve">What this is</t>
  </si>
  <si>
    <t xml:space="preserve">A tracker built around the one number that drives an independence date: your savings rate. Log twelve rows a year and the dashboard shows your rate, your progress, your coast number, and how far off the target is at your current pace.</t>
  </si>
  <si>
    <t xml:space="preserve">How to use it</t>
  </si>
  <si>
    <t xml:space="preserve">1. Set the Assumptions tab. The portfolio target defaults to one million at a four percent withdrawal rate, which supports roughly forty thousand a year before taxes.</t>
  </si>
  <si>
    <t xml:space="preserve">2. Log one row a month on the Monthly Log tab. Gross income, taxes, spending, and dollars invested.</t>
  </si>
  <si>
    <t xml:space="preserve">3. Read the Dashboard. The savings rate and the years to target update as you fill in months.</t>
  </si>
  <si>
    <t xml:space="preserve">4. Roll the file over each January. Keep the old years. The trend is the whole point.</t>
  </si>
  <si>
    <t xml:space="preserve">Cell legend</t>
  </si>
  <si>
    <t xml:space="preserve">Yellow fill, blue text</t>
  </si>
  <si>
    <t xml:space="preserve">You type here. These are the only cells you need to touch.</t>
  </si>
  <si>
    <t xml:space="preserve">Black text</t>
  </si>
  <si>
    <t xml:space="preserve">A formula. Leave it alone unless you know what you are changing.</t>
  </si>
  <si>
    <t xml:space="preserve">Green text</t>
  </si>
  <si>
    <t xml:space="preserve">Pulls a number from another tab in this workbook.</t>
  </si>
  <si>
    <t xml:space="preserve">Please read</t>
  </si>
  <si>
    <t xml:space="preserve">Enter the expected return after inflation. Every dollar the sheet projects is then in today's money, which is the only way a target thirty years out means anything.</t>
  </si>
  <si>
    <t xml:space="preserve">The projections assume a smooth constant return. Real markets do not work that way, and the order returns arrive in matters as much as the average. Treat the dates as directional.</t>
  </si>
  <si>
    <t xml:space="preserve">Your own number, derived from your actual spending, is more useful than any round target. It appears on the Dashboard under The Target.</t>
  </si>
  <si>
    <t xml:space="preserve">This spreadsheet is an educational tool, not financial, tax, investment, or legal advice. Every number in it is an estimate produced by assumptions you control. It does not account for your full situation, and it can be wrong. Verify anything you plan to act on, and consult a qualified professional before making a financial decision. Provided as is, with no warranty.</t>
  </si>
  <si>
    <t xml:space="preserve">Questions or corrections: contact@twocommainvestor.com</t>
  </si>
  <si>
    <t xml:space="preserve">Progress to Two Commas</t>
  </si>
  <si>
    <t xml:space="preserve">Fill in the Assumptions and Monthly Log tabs. Everything below updates on its own.</t>
  </si>
  <si>
    <t xml:space="preserve">This year</t>
  </si>
  <si>
    <t xml:space="preserve">Savings rate, year to date</t>
  </si>
  <si>
    <t xml:space="preserve">Dollars invested over take-home pay.</t>
  </si>
  <si>
    <t xml:space="preserve">Invested, year to date</t>
  </si>
  <si>
    <t xml:space="preserve">Average invested per month</t>
  </si>
  <si>
    <t xml:space="preserve">Counts only the months you have filled in.</t>
  </si>
  <si>
    <t xml:space="preserve">Annualized spending</t>
  </si>
  <si>
    <t xml:space="preserve">Your logged spending, scaled to a full year.</t>
  </si>
  <si>
    <t xml:space="preserve">The target</t>
  </si>
  <si>
    <t xml:space="preserve">Your number, from your own spending</t>
  </si>
  <si>
    <t xml:space="preserve">Your annualized spending divided by your withdrawal rate. This, not a round million, is the figure that matters.</t>
  </si>
  <si>
    <t xml:space="preserve">Gap to your own number</t>
  </si>
  <si>
    <t xml:space="preserve">Progress to the portfolio target</t>
  </si>
  <si>
    <t xml:space="preserve">Invested assets over the target on the Assumptions tab.</t>
  </si>
  <si>
    <t xml:space="preserve">Time</t>
  </si>
  <si>
    <t xml:space="preserve">Years to the portfolio target</t>
  </si>
  <si>
    <t xml:space="preserve">At your current monthly rate and the assumed real return. In today's dollars.</t>
  </si>
  <si>
    <t xml:space="preserve">Age when you get there</t>
  </si>
  <si>
    <t xml:space="preserve">Coast</t>
  </si>
  <si>
    <t xml:space="preserve">Coast number at your target age</t>
  </si>
  <si>
    <t xml:space="preserve">Invest this much once, add nothing further, and compounding alone reaches the target by your chosen age.</t>
  </si>
  <si>
    <t xml:space="preserve">Distance to coast</t>
  </si>
  <si>
    <t xml:space="preserve">Positive means you have already cleared it.</t>
  </si>
  <si>
    <t xml:space="preserve">What a savings rate buys you</t>
  </si>
  <si>
    <t xml:space="preserve">Starting from zero, at the real return on the Assumptions tab, saving a share of take-home pay and living on the rest. The point is that the savings rate does the work, not the income.</t>
  </si>
  <si>
    <t xml:space="preserve">Savings rate</t>
  </si>
  <si>
    <t xml:space="preserve">Years to independence</t>
  </si>
  <si>
    <t xml:space="preserve">These figures assume a constant real return delivered smoothly, no job loss, no change in spending, and no taxes on the way out. Reality supplies all four. Use the table to compare savings rates against each other, not to pick a retirement date.</t>
  </si>
  <si>
    <t xml:space="preserve">Assumptions</t>
  </si>
  <si>
    <t xml:space="preserve">Every projection in this workbook is driven by these cells. Change them and see what breaks.</t>
  </si>
  <si>
    <t xml:space="preserve">Portfolio target</t>
  </si>
  <si>
    <t xml:space="preserve">Two commas. Change it to whatever number is actually yours.</t>
  </si>
  <si>
    <t xml:space="preserve">Withdrawal rate</t>
  </si>
  <si>
    <t xml:space="preserve">The rate you plan to draw in the first year of retirement.</t>
  </si>
  <si>
    <t xml:space="preserve">Income the target supports, year one</t>
  </si>
  <si>
    <t xml:space="preserve">Before taxes. A withdrawal rate is a starting point, not a guarantee.</t>
  </si>
  <si>
    <t xml:space="preserve">Where you are</t>
  </si>
  <si>
    <t xml:space="preserve">Invested assets today</t>
  </si>
  <si>
    <t xml:space="preserve">Retirement plus taxable. Exclude your emergency fund and home equity.</t>
  </si>
  <si>
    <t xml:space="preserve">Your age</t>
  </si>
  <si>
    <t xml:space="preserve">Age you want to be financially independent</t>
  </si>
  <si>
    <t xml:space="preserve">Used for the coast calculation.</t>
  </si>
  <si>
    <t xml:space="preserve">Market assumptions</t>
  </si>
  <si>
    <t xml:space="preserve">Expected real return</t>
  </si>
  <si>
    <t xml:space="preserve">Real means after inflation. Enter it after inflation and every dollar in this sheet stays in today's money.</t>
  </si>
  <si>
    <t xml:space="preserve">A single expected return is the biggest simplification in this workbook. Real markets do not deliver an average every year, and the order in which returns arrive matters as much as the average itself. Treat every projected date here as a rough direction, not a plan.</t>
  </si>
  <si>
    <t xml:space="preserve">Monthly Log</t>
  </si>
  <si>
    <t xml:space="preserve">One row a month. Twelve rows a year. This is the whole habit.</t>
  </si>
  <si>
    <t xml:space="preserve">Month</t>
  </si>
  <si>
    <t xml:space="preserve">Gross income</t>
  </si>
  <si>
    <t xml:space="preserve">Taxes and deductions</t>
  </si>
  <si>
    <t xml:space="preserve">Take-home</t>
  </si>
  <si>
    <t xml:space="preserve">Spending</t>
  </si>
  <si>
    <t xml:space="preserve">Invested</t>
  </si>
  <si>
    <t xml:space="preserve">January</t>
  </si>
  <si>
    <t xml:space="preserve">February</t>
  </si>
  <si>
    <t xml:space="preserve">March</t>
  </si>
  <si>
    <t xml:space="preserve">April</t>
  </si>
  <si>
    <t xml:space="preserve">May</t>
  </si>
  <si>
    <t xml:space="preserve">June</t>
  </si>
  <si>
    <t xml:space="preserve">July</t>
  </si>
  <si>
    <t xml:space="preserve">August</t>
  </si>
  <si>
    <t xml:space="preserve">September</t>
  </si>
  <si>
    <t xml:space="preserve">October</t>
  </si>
  <si>
    <t xml:space="preserve">November</t>
  </si>
  <si>
    <t xml:space="preserve">December</t>
  </si>
  <si>
    <t xml:space="preserve">Year to date</t>
  </si>
  <si>
    <t xml:space="preserve">Savings rate here is dollars invested divided by take-home pay. That is one of several defensible definitions. Using gross income instead gives a lower number; counting the employer match gives a higher one. Pick one, write it down, and stay consistent, because the trend matters far more than the level.</t>
  </si>
  <si>
    <t xml:space="preserve">Spending is logged separately rather than derived, so the gap between take-home minus spending and dollars actually invested stays visible. That gap is usually where the money goes.</t>
  </si>
</sst>
</file>

<file path=xl/styles.xml><?xml version="1.0" encoding="utf-8"?>
<styleSheet xmlns="http://schemas.openxmlformats.org/spreadsheetml/2006/main">
  <numFmts count="6">
    <numFmt numFmtId="164" formatCode="General"/>
    <numFmt numFmtId="165" formatCode="0.0%;\(0.0%\);\-"/>
    <numFmt numFmtId="166" formatCode="\$#,##0;&quot;($&quot;#,##0\);\-"/>
    <numFmt numFmtId="167" formatCode="0.0&quot;  years&quot;"/>
    <numFmt numFmtId="168" formatCode="0.0"/>
    <numFmt numFmtId="169" formatCode="0"/>
  </numFmts>
  <fonts count="16">
    <font>
      <sz val="11"/>
      <color theme="1"/>
      <name val="Calibri"/>
      <family val="2"/>
      <charset val="1"/>
    </font>
    <font>
      <sz val="10"/>
      <name val="Arial"/>
      <family val="0"/>
    </font>
    <font>
      <sz val="10"/>
      <name val="Arial"/>
      <family val="0"/>
    </font>
    <font>
      <sz val="10"/>
      <name val="Arial"/>
      <family val="0"/>
    </font>
    <font>
      <b val="true"/>
      <sz val="18"/>
      <color rgb="FF1F3A5F"/>
      <name val="Arial"/>
      <family val="0"/>
      <charset val="1"/>
    </font>
    <font>
      <i val="true"/>
      <sz val="10"/>
      <color rgb="FF5A6472"/>
      <name val="Arial"/>
      <family val="0"/>
      <charset val="1"/>
    </font>
    <font>
      <b val="true"/>
      <sz val="10"/>
      <color rgb="FF1A1A1A"/>
      <name val="Arial"/>
      <family val="0"/>
      <charset val="1"/>
    </font>
    <font>
      <sz val="10"/>
      <color rgb="FF1A1A1A"/>
      <name val="Arial"/>
      <family val="0"/>
      <charset val="1"/>
    </font>
    <font>
      <b val="true"/>
      <sz val="11"/>
      <color rgb="FF1A1A1A"/>
      <name val="Arial"/>
      <family val="0"/>
      <charset val="1"/>
    </font>
    <font>
      <sz val="10"/>
      <color rgb="FF0000FF"/>
      <name val="Arial"/>
      <family val="0"/>
      <charset val="1"/>
    </font>
    <font>
      <i val="true"/>
      <sz val="9"/>
      <color rgb="FF5A6472"/>
      <name val="Arial"/>
      <family val="0"/>
      <charset val="1"/>
    </font>
    <font>
      <b val="true"/>
      <sz val="16"/>
      <color rgb="FF1F3A5F"/>
      <name val="Arial"/>
      <family val="0"/>
      <charset val="1"/>
    </font>
    <font>
      <b val="true"/>
      <sz val="13"/>
      <color rgb="FF1F3A5F"/>
      <name val="Arial"/>
      <family val="0"/>
      <charset val="1"/>
    </font>
    <font>
      <i val="true"/>
      <sz val="10"/>
      <color rgb="FF1F3A5F"/>
      <name val="Arial"/>
      <family val="0"/>
      <charset val="1"/>
    </font>
    <font>
      <b val="true"/>
      <sz val="10"/>
      <color rgb="FFFFFFFF"/>
      <name val="Arial"/>
      <family val="0"/>
      <charset val="1"/>
    </font>
    <font>
      <i val="true"/>
      <sz val="9"/>
      <color rgb="FF1F3A5F"/>
      <name val="Arial"/>
      <family val="0"/>
      <charset val="1"/>
    </font>
  </fonts>
  <fills count="6">
    <fill>
      <patternFill patternType="none"/>
    </fill>
    <fill>
      <patternFill patternType="gray125"/>
    </fill>
    <fill>
      <patternFill patternType="solid">
        <fgColor rgb="FFFFF6D5"/>
        <bgColor rgb="FFEEF2F7"/>
      </patternFill>
    </fill>
    <fill>
      <patternFill patternType="solid">
        <fgColor rgb="FFDCE4EE"/>
        <bgColor rgb="FFEEF2F7"/>
      </patternFill>
    </fill>
    <fill>
      <patternFill patternType="solid">
        <fgColor rgb="FF1F3A5F"/>
        <bgColor rgb="FF333399"/>
      </patternFill>
    </fill>
    <fill>
      <patternFill patternType="solid">
        <fgColor rgb="FFEEF2F7"/>
        <bgColor rgb="FFFFFFFF"/>
      </patternFill>
    </fill>
  </fills>
  <borders count="2">
    <border diagonalUp="false" diagonalDown="false">
      <left/>
      <right/>
      <top/>
      <bottom/>
      <diagonal/>
    </border>
    <border diagonalUp="false" diagonalDown="false">
      <left style="thin">
        <color rgb="FFB8C4D4"/>
      </left>
      <right style="thin">
        <color rgb="FFB8C4D4"/>
      </right>
      <top style="thin">
        <color rgb="FFB8C4D4"/>
      </top>
      <bottom style="thin">
        <color rgb="FFB8C4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false" applyAlignment="false" applyProtection="false">
      <alignment horizontal="general" vertical="bottom" textRotation="0" wrapText="false" indent="0" shrinkToFit="false"/>
      <protection locked="true" hidden="false"/>
    </xf>
    <xf numFmtId="165" fontId="12" fillId="0" borderId="0" xfId="0" applyFont="true" applyBorder="false" applyAlignment="true" applyProtection="false">
      <alignment horizontal="right" vertical="center" textRotation="0" wrapText="fals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6" fontId="6" fillId="0" borderId="0" xfId="0" applyFont="true" applyBorder="false" applyAlignment="true" applyProtection="false">
      <alignment horizontal="right" vertical="center" textRotation="0" wrapText="false" indent="0" shrinkToFit="false"/>
      <protection locked="true" hidden="false"/>
    </xf>
    <xf numFmtId="167" fontId="12" fillId="0" borderId="0" xfId="0" applyFont="true" applyBorder="false" applyAlignment="true" applyProtection="false">
      <alignment horizontal="right" vertical="center" textRotation="0" wrapText="false" indent="0" shrinkToFit="false"/>
      <protection locked="true" hidden="false"/>
    </xf>
    <xf numFmtId="168" fontId="6" fillId="0" borderId="0" xfId="0" applyFont="true" applyBorder="false" applyAlignment="true" applyProtection="false">
      <alignment horizontal="right" vertical="center" textRotation="0" wrapText="false" indent="0" shrinkToFit="false"/>
      <protection locked="true" hidden="false"/>
    </xf>
    <xf numFmtId="164" fontId="13" fillId="0" borderId="0" xfId="0" applyFont="true" applyBorder="true" applyAlignment="true" applyProtection="false">
      <alignment horizontal="right" vertical="center" textRotation="0" wrapText="false" indent="0" shrinkToFit="false"/>
      <protection locked="true" hidden="false"/>
    </xf>
    <xf numFmtId="164" fontId="14" fillId="4" borderId="0" xfId="0" applyFont="true" applyBorder="false" applyAlignment="true" applyProtection="false">
      <alignment horizontal="center" vertical="center" textRotation="0" wrapText="true" indent="0" shrinkToFit="false"/>
      <protection locked="true" hidden="false"/>
    </xf>
    <xf numFmtId="165" fontId="7" fillId="0" borderId="0" xfId="0" applyFont="true" applyBorder="false" applyAlignment="true" applyProtection="false">
      <alignment horizontal="center" vertical="bottom" textRotation="0" wrapText="false" indent="0" shrinkToFit="false"/>
      <protection locked="true" hidden="false"/>
    </xf>
    <xf numFmtId="167" fontId="7" fillId="0" borderId="0" xfId="0" applyFont="true" applyBorder="false" applyAlignment="true" applyProtection="false">
      <alignment horizontal="center" vertical="bottom" textRotation="0" wrapText="false" indent="0" shrinkToFit="false"/>
      <protection locked="true" hidden="false"/>
    </xf>
    <xf numFmtId="166" fontId="9" fillId="2" borderId="1" xfId="0" applyFont="true" applyBorder="true" applyAlignment="true" applyProtection="false">
      <alignment horizontal="right" vertical="center" textRotation="0" wrapText="false" indent="0" shrinkToFit="false"/>
      <protection locked="true" hidden="false"/>
    </xf>
    <xf numFmtId="165" fontId="9" fillId="2" borderId="1"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9" fontId="9" fillId="2" borderId="1" xfId="0" applyFont="true" applyBorder="true" applyAlignment="true" applyProtection="false">
      <alignment horizontal="right" vertical="center" textRotation="0" wrapText="false" indent="0" shrinkToFit="false"/>
      <protection locked="true" hidden="false"/>
    </xf>
    <xf numFmtId="164" fontId="15" fillId="0" borderId="0" xfId="0" applyFont="true" applyBorder="true" applyAlignment="true" applyProtection="false">
      <alignment horizontal="general" vertical="top" textRotation="0" wrapText="true" indent="0" shrinkToFit="false"/>
      <protection locked="true" hidden="false"/>
    </xf>
    <xf numFmtId="166" fontId="7" fillId="0" borderId="0" xfId="0" applyFont="true" applyBorder="false" applyAlignment="true" applyProtection="false">
      <alignment horizontal="right" vertical="center" textRotation="0" wrapText="false" indent="0" shrinkToFit="false"/>
      <protection locked="true" hidden="false"/>
    </xf>
    <xf numFmtId="165" fontId="7" fillId="0" borderId="0" xfId="0" applyFont="true" applyBorder="false" applyAlignment="true" applyProtection="false">
      <alignment horizontal="right" vertical="center" textRotation="0" wrapText="false" indent="0" shrinkToFit="false"/>
      <protection locked="true" hidden="false"/>
    </xf>
    <xf numFmtId="166" fontId="7" fillId="5" borderId="0" xfId="0" applyFont="true" applyBorder="false" applyAlignment="true" applyProtection="false">
      <alignment horizontal="right" vertical="center" textRotation="0" wrapText="false" indent="0" shrinkToFit="false"/>
      <protection locked="true" hidden="false"/>
    </xf>
    <xf numFmtId="165" fontId="7" fillId="5" borderId="0" xfId="0" applyFont="true" applyBorder="false" applyAlignment="true" applyProtection="false">
      <alignment horizontal="right" vertical="center" textRotation="0" wrapText="false" indent="0" shrinkToFit="false"/>
      <protection locked="true" hidden="false"/>
    </xf>
    <xf numFmtId="164" fontId="6" fillId="3" borderId="0" xfId="0" applyFont="true" applyBorder="false" applyAlignment="true" applyProtection="false">
      <alignment horizontal="left" vertical="center" textRotation="0" wrapText="false" indent="0" shrinkToFit="false"/>
      <protection locked="true" hidden="false"/>
    </xf>
    <xf numFmtId="166" fontId="6" fillId="3" borderId="0" xfId="0" applyFont="true" applyBorder="false" applyAlignment="true" applyProtection="false">
      <alignment horizontal="right" vertical="center" textRotation="0" wrapText="false" indent="0" shrinkToFit="false"/>
      <protection locked="true" hidden="false"/>
    </xf>
    <xf numFmtId="165" fontId="6" fillId="3" borderId="0" xfId="0" applyFont="true" applyBorder="fals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8C4D4"/>
      <rgbColor rgb="FF808080"/>
      <rgbColor rgb="FF9999FF"/>
      <rgbColor rgb="FF993366"/>
      <rgbColor rgb="FFFFF6D5"/>
      <rgbColor rgb="FFEEF2F7"/>
      <rgbColor rgb="FF660066"/>
      <rgbColor rgb="FFFF8080"/>
      <rgbColor rgb="FF0066CC"/>
      <rgbColor rgb="FFDCE4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A6472"/>
      <rgbColor rgb="FF969696"/>
      <rgbColor rgb="FF1F3A5F"/>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78"/>
  </cols>
  <sheetData>
    <row r="2" customFormat="false" ht="22.05" hidden="false" customHeight="false" outlineLevel="0" collapsed="false">
      <c r="B2" s="1" t="s">
        <v>0</v>
      </c>
    </row>
    <row r="3" customFormat="false" ht="15" hidden="false" customHeight="false" outlineLevel="0" collapsed="false">
      <c r="B3" s="2" t="s">
        <v>1</v>
      </c>
    </row>
    <row r="5" customFormat="false" ht="45.75" hidden="false" customHeight="true" outlineLevel="0" collapsed="false">
      <c r="B5" s="3" t="s">
        <v>2</v>
      </c>
      <c r="C5" s="4" t="s">
        <v>3</v>
      </c>
    </row>
    <row r="7" customFormat="false" ht="15" hidden="false" customHeight="false" outlineLevel="0" collapsed="false">
      <c r="B7" s="5" t="s">
        <v>4</v>
      </c>
    </row>
    <row r="8" customFormat="false" ht="30" hidden="false" customHeight="true" outlineLevel="0" collapsed="false">
      <c r="C8" s="4" t="s">
        <v>5</v>
      </c>
    </row>
    <row r="9" customFormat="false" ht="30" hidden="false" customHeight="true" outlineLevel="0" collapsed="false">
      <c r="C9" s="4" t="s">
        <v>6</v>
      </c>
    </row>
    <row r="10" customFormat="false" ht="30" hidden="false" customHeight="true" outlineLevel="0" collapsed="false">
      <c r="C10" s="4" t="s">
        <v>7</v>
      </c>
    </row>
    <row r="11" customFormat="false" ht="30" hidden="false" customHeight="true" outlineLevel="0" collapsed="false">
      <c r="C11" s="4" t="s">
        <v>8</v>
      </c>
    </row>
    <row r="13" customFormat="false" ht="15" hidden="false" customHeight="false" outlineLevel="0" collapsed="false">
      <c r="B13" s="5" t="s">
        <v>9</v>
      </c>
    </row>
    <row r="14" customFormat="false" ht="15" hidden="false" customHeight="false" outlineLevel="0" collapsed="false">
      <c r="B14" s="6" t="s">
        <v>10</v>
      </c>
      <c r="C14" s="7" t="s">
        <v>11</v>
      </c>
    </row>
    <row r="15" customFormat="false" ht="15" hidden="false" customHeight="false" outlineLevel="0" collapsed="false">
      <c r="B15" s="6" t="s">
        <v>12</v>
      </c>
      <c r="C15" s="7" t="s">
        <v>13</v>
      </c>
    </row>
    <row r="16" customFormat="false" ht="15" hidden="false" customHeight="false" outlineLevel="0" collapsed="false">
      <c r="B16" s="6" t="s">
        <v>14</v>
      </c>
      <c r="C16" s="7" t="s">
        <v>15</v>
      </c>
    </row>
    <row r="18" customFormat="false" ht="15" hidden="false" customHeight="false" outlineLevel="0" collapsed="false">
      <c r="B18" s="5" t="s">
        <v>16</v>
      </c>
    </row>
    <row r="19" customFormat="false" ht="30" hidden="false" customHeight="true" outlineLevel="0" collapsed="false">
      <c r="C19" s="4" t="s">
        <v>17</v>
      </c>
    </row>
    <row r="20" customFormat="false" ht="30" hidden="false" customHeight="true" outlineLevel="0" collapsed="false">
      <c r="C20" s="4" t="s">
        <v>18</v>
      </c>
    </row>
    <row r="21" customFormat="false" ht="30" hidden="false" customHeight="true" outlineLevel="0" collapsed="false">
      <c r="C21" s="4" t="s">
        <v>19</v>
      </c>
    </row>
    <row r="23" customFormat="false" ht="57.75" hidden="false" customHeight="true" outlineLevel="0" collapsed="false">
      <c r="B23" s="8" t="s">
        <v>20</v>
      </c>
      <c r="C23" s="8"/>
    </row>
    <row r="25" customFormat="false" ht="15" hidden="false" customHeight="false" outlineLevel="0" collapsed="false">
      <c r="B25" s="2" t="s">
        <v>21</v>
      </c>
    </row>
  </sheetData>
  <mergeCells count="1">
    <mergeCell ref="B23:C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18"/>
    <col collapsed="false" customWidth="true" hidden="false" outlineLevel="0" max="4" min="4" style="0" width="58"/>
  </cols>
  <sheetData>
    <row r="2" customFormat="false" ht="19.7" hidden="false" customHeight="false" outlineLevel="0" collapsed="false">
      <c r="B2" s="9" t="s">
        <v>22</v>
      </c>
    </row>
    <row r="3" customFormat="false" ht="15" hidden="false" customHeight="false" outlineLevel="0" collapsed="false">
      <c r="B3" s="2" t="s">
        <v>23</v>
      </c>
    </row>
    <row r="5" customFormat="false" ht="15" hidden="false" customHeight="false" outlineLevel="0" collapsed="false">
      <c r="B5" s="10" t="s">
        <v>24</v>
      </c>
      <c r="C5" s="10"/>
      <c r="D5" s="10"/>
    </row>
    <row r="6" customFormat="false" ht="16.15" hidden="false" customHeight="false" outlineLevel="0" collapsed="false">
      <c r="B6" s="3" t="s">
        <v>25</v>
      </c>
      <c r="C6" s="11" t="n">
        <f aca="false">'Monthly Log'!$H$18</f>
        <v>0.387387387387387</v>
      </c>
      <c r="D6" s="12" t="s">
        <v>26</v>
      </c>
    </row>
    <row r="7" customFormat="false" ht="15" hidden="false" customHeight="false" outlineLevel="0" collapsed="false">
      <c r="B7" s="7" t="s">
        <v>27</v>
      </c>
      <c r="C7" s="13" t="n">
        <f aca="false">'Monthly Log'!$G$18</f>
        <v>2150</v>
      </c>
    </row>
    <row r="8" customFormat="false" ht="15" hidden="false" customHeight="false" outlineLevel="0" collapsed="false">
      <c r="B8" s="7" t="s">
        <v>28</v>
      </c>
      <c r="C8" s="13" t="n">
        <f aca="false">IFERROR('Monthly Log'!$G$18/MAX(1,COUNT('Monthly Log'!$C$6:$C$17)),0)</f>
        <v>2150</v>
      </c>
      <c r="D8" s="12" t="s">
        <v>29</v>
      </c>
    </row>
    <row r="9" customFormat="false" ht="15" hidden="false" customHeight="false" outlineLevel="0" collapsed="false">
      <c r="B9" s="7" t="s">
        <v>30</v>
      </c>
      <c r="C9" s="13" t="n">
        <f aca="false">IFERROR('Monthly Log'!$F$18/MAX(1,COUNT('Monthly Log'!$C$6:$C$17))*12,0)</f>
        <v>40800</v>
      </c>
      <c r="D9" s="12" t="s">
        <v>31</v>
      </c>
    </row>
    <row r="11" customFormat="false" ht="15" hidden="false" customHeight="false" outlineLevel="0" collapsed="false">
      <c r="B11" s="10" t="s">
        <v>32</v>
      </c>
      <c r="C11" s="10"/>
      <c r="D11" s="10"/>
    </row>
    <row r="12" customFormat="false" ht="22.35" hidden="false" customHeight="false" outlineLevel="0" collapsed="false">
      <c r="B12" s="7" t="s">
        <v>33</v>
      </c>
      <c r="C12" s="13" t="n">
        <f aca="false">IFERROR(C9/Assumptions!$C$7,0)</f>
        <v>1020000</v>
      </c>
      <c r="D12" s="12" t="s">
        <v>34</v>
      </c>
    </row>
    <row r="13" customFormat="false" ht="15" hidden="false" customHeight="false" outlineLevel="0" collapsed="false">
      <c r="B13" s="7" t="s">
        <v>35</v>
      </c>
      <c r="C13" s="13" t="n">
        <f aca="false">MAX(0,C12-Assumptions!$C$11)</f>
        <v>936000</v>
      </c>
    </row>
    <row r="14" customFormat="false" ht="16.15" hidden="false" customHeight="false" outlineLevel="0" collapsed="false">
      <c r="B14" s="3" t="s">
        <v>36</v>
      </c>
      <c r="C14" s="11" t="n">
        <f aca="false">IFERROR(Assumptions!$C$11/Assumptions!$C$6,0)</f>
        <v>0.084</v>
      </c>
      <c r="D14" s="12" t="s">
        <v>37</v>
      </c>
    </row>
    <row r="16" customFormat="false" ht="15" hidden="false" customHeight="false" outlineLevel="0" collapsed="false">
      <c r="B16" s="10" t="s">
        <v>38</v>
      </c>
      <c r="C16" s="10"/>
      <c r="D16" s="10"/>
    </row>
    <row r="17" customFormat="false" ht="16.15" hidden="false" customHeight="false" outlineLevel="0" collapsed="false">
      <c r="B17" s="3" t="s">
        <v>39</v>
      </c>
      <c r="C17" s="14" t="n">
        <f aca="false">IFERROR(IF(C8&lt;=0,"",NPER(Assumptions!$C$16/12,-C8,-Assumptions!$C$11,Assumptions!$C$6)/12),"")</f>
        <v>18.5766123266931</v>
      </c>
      <c r="D17" s="12" t="s">
        <v>40</v>
      </c>
    </row>
    <row r="18" customFormat="false" ht="15" hidden="false" customHeight="false" outlineLevel="0" collapsed="false">
      <c r="B18" s="7" t="s">
        <v>41</v>
      </c>
      <c r="C18" s="15" t="n">
        <f aca="false">IFERROR(IF(C17="","",Assumptions!$C$12+C17),"")</f>
        <v>49.5766123266931</v>
      </c>
    </row>
    <row r="20" customFormat="false" ht="15" hidden="false" customHeight="false" outlineLevel="0" collapsed="false">
      <c r="B20" s="10" t="s">
        <v>42</v>
      </c>
      <c r="C20" s="10"/>
      <c r="D20" s="10"/>
    </row>
    <row r="21" customFormat="false" ht="22.35" hidden="false" customHeight="false" outlineLevel="0" collapsed="false">
      <c r="B21" s="7" t="s">
        <v>43</v>
      </c>
      <c r="C21" s="13" t="n">
        <f aca="false">Assumptions!$C$6/(1+Assumptions!$C$16)^MAX(0,Assumptions!$C$13-Assumptions!$C$12)</f>
        <v>310067.91028265</v>
      </c>
      <c r="D21" s="12" t="s">
        <v>44</v>
      </c>
    </row>
    <row r="22" customFormat="false" ht="15" hidden="false" customHeight="false" outlineLevel="0" collapsed="false">
      <c r="B22" s="7" t="s">
        <v>45</v>
      </c>
      <c r="C22" s="13" t="n">
        <f aca="false">Assumptions!$C$11-C21</f>
        <v>-226067.91028265</v>
      </c>
      <c r="D22" s="12" t="s">
        <v>46</v>
      </c>
    </row>
    <row r="24" customFormat="false" ht="15" hidden="false" customHeight="false" outlineLevel="0" collapsed="false">
      <c r="B24" s="16" t="str">
        <f aca="false">IF(Assumptions!$C$11&gt;=C21,"You are past coast. Every further dollar you invest buys an earlier date, not the destination.","Not at coast yet. Keep contributing.")</f>
        <v>Not at coast yet. Keep contributing.</v>
      </c>
      <c r="C24" s="16"/>
      <c r="D24" s="16"/>
    </row>
    <row r="26" customFormat="false" ht="15" hidden="false" customHeight="false" outlineLevel="0" collapsed="false">
      <c r="B26" s="10" t="s">
        <v>47</v>
      </c>
      <c r="C26" s="10"/>
      <c r="D26" s="10"/>
    </row>
    <row r="27" customFormat="false" ht="30" hidden="false" customHeight="true" outlineLevel="0" collapsed="false">
      <c r="B27" s="8" t="s">
        <v>48</v>
      </c>
      <c r="C27" s="8"/>
      <c r="D27" s="8"/>
    </row>
    <row r="28" customFormat="false" ht="21.75" hidden="false" customHeight="true" outlineLevel="0" collapsed="false">
      <c r="B28" s="17" t="s">
        <v>49</v>
      </c>
      <c r="C28" s="17" t="s">
        <v>50</v>
      </c>
    </row>
    <row r="29" customFormat="false" ht="15" hidden="false" customHeight="false" outlineLevel="0" collapsed="false">
      <c r="B29" s="18" t="n">
        <v>0.1</v>
      </c>
      <c r="C29" s="19" t="n">
        <f aca="false">IFERROR(NPER(Assumptions!$C$16,-B29,0,(1-B29)/Assumptions!$C$7),"")</f>
        <v>51.3530950273067</v>
      </c>
    </row>
    <row r="30" customFormat="false" ht="15" hidden="false" customHeight="false" outlineLevel="0" collapsed="false">
      <c r="B30" s="18" t="n">
        <v>0.2</v>
      </c>
      <c r="C30" s="19" t="n">
        <f aca="false">IFERROR(NPER(Assumptions!$C$16,-B30,0,(1-B30)/Assumptions!$C$7),"")</f>
        <v>36.7237843883015</v>
      </c>
    </row>
    <row r="31" customFormat="false" ht="15" hidden="false" customHeight="false" outlineLevel="0" collapsed="false">
      <c r="B31" s="18" t="n">
        <v>0.3</v>
      </c>
      <c r="C31" s="19" t="n">
        <f aca="false">IFERROR(NPER(Assumptions!$C$16,-B31,0,(1-B31)/Assumptions!$C$7),"")</f>
        <v>27.9818888737704</v>
      </c>
    </row>
    <row r="32" customFormat="false" ht="15" hidden="false" customHeight="false" outlineLevel="0" collapsed="false">
      <c r="B32" s="18" t="n">
        <v>0.4</v>
      </c>
      <c r="C32" s="19" t="n">
        <f aca="false">IFERROR(NPER(Assumptions!$C$16,-B32,0,(1-B32)/Assumptions!$C$7),"")</f>
        <v>21.644786243842</v>
      </c>
    </row>
    <row r="33" customFormat="false" ht="15" hidden="false" customHeight="false" outlineLevel="0" collapsed="false">
      <c r="B33" s="18" t="n">
        <v>0.5</v>
      </c>
      <c r="C33" s="19" t="n">
        <f aca="false">IFERROR(NPER(Assumptions!$C$16,-B33,0,(1-B33)/Assumptions!$C$7),"")</f>
        <v>16.6207724450411</v>
      </c>
    </row>
    <row r="34" customFormat="false" ht="15" hidden="false" customHeight="false" outlineLevel="0" collapsed="false">
      <c r="B34" s="18" t="n">
        <v>0.6</v>
      </c>
      <c r="C34" s="19" t="n">
        <f aca="false">IFERROR(NPER(Assumptions!$C$16,-B34,0,(1-B34)/Assumptions!$C$7),"")</f>
        <v>12.4233196155153</v>
      </c>
    </row>
    <row r="35" customFormat="false" ht="15" hidden="false" customHeight="false" outlineLevel="0" collapsed="false">
      <c r="B35" s="18" t="n">
        <v>0.7</v>
      </c>
      <c r="C35" s="19" t="n">
        <f aca="false">IFERROR(NPER(Assumptions!$C$16,-B35,0,(1-B35)/Assumptions!$C$7),"")</f>
        <v>8.79266575182243</v>
      </c>
    </row>
    <row r="37" customFormat="false" ht="43.5" hidden="false" customHeight="true" outlineLevel="0" collapsed="false">
      <c r="B37" s="8" t="s">
        <v>51</v>
      </c>
      <c r="C37" s="8"/>
      <c r="D37" s="8"/>
    </row>
  </sheetData>
  <mergeCells count="3">
    <mergeCell ref="B24:D24"/>
    <mergeCell ref="B27:D27"/>
    <mergeCell ref="B37:D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3" min="3" style="0" width="16"/>
    <col collapsed="false" customWidth="true" hidden="false" outlineLevel="0" max="4" min="4" style="0" width="62"/>
  </cols>
  <sheetData>
    <row r="2" customFormat="false" ht="19.7" hidden="false" customHeight="false" outlineLevel="0" collapsed="false">
      <c r="B2" s="9" t="s">
        <v>52</v>
      </c>
    </row>
    <row r="3" customFormat="false" ht="15" hidden="false" customHeight="false" outlineLevel="0" collapsed="false">
      <c r="B3" s="2" t="s">
        <v>53</v>
      </c>
    </row>
    <row r="5" customFormat="false" ht="15" hidden="false" customHeight="false" outlineLevel="0" collapsed="false">
      <c r="B5" s="10" t="s">
        <v>32</v>
      </c>
      <c r="C5" s="10"/>
      <c r="D5" s="10"/>
    </row>
    <row r="6" customFormat="false" ht="15" hidden="false" customHeight="false" outlineLevel="0" collapsed="false">
      <c r="B6" s="7" t="s">
        <v>54</v>
      </c>
      <c r="C6" s="20" t="n">
        <v>1000000</v>
      </c>
      <c r="D6" s="12" t="s">
        <v>55</v>
      </c>
    </row>
    <row r="7" customFormat="false" ht="15" hidden="false" customHeight="false" outlineLevel="0" collapsed="false">
      <c r="B7" s="7" t="s">
        <v>56</v>
      </c>
      <c r="C7" s="21" t="n">
        <v>0.04</v>
      </c>
      <c r="D7" s="12" t="s">
        <v>57</v>
      </c>
    </row>
    <row r="8" customFormat="false" ht="15" hidden="false" customHeight="false" outlineLevel="0" collapsed="false">
      <c r="B8" s="3" t="s">
        <v>58</v>
      </c>
      <c r="C8" s="13" t="n">
        <f aca="false">C6*C7</f>
        <v>40000</v>
      </c>
      <c r="D8" s="22" t="s">
        <v>59</v>
      </c>
    </row>
    <row r="10" customFormat="false" ht="15" hidden="false" customHeight="false" outlineLevel="0" collapsed="false">
      <c r="B10" s="10" t="s">
        <v>60</v>
      </c>
      <c r="C10" s="10"/>
      <c r="D10" s="10"/>
    </row>
    <row r="11" customFormat="false" ht="15" hidden="false" customHeight="false" outlineLevel="0" collapsed="false">
      <c r="B11" s="7" t="s">
        <v>61</v>
      </c>
      <c r="C11" s="20" t="n">
        <v>84000</v>
      </c>
      <c r="D11" s="12" t="s">
        <v>62</v>
      </c>
    </row>
    <row r="12" customFormat="false" ht="15" hidden="false" customHeight="false" outlineLevel="0" collapsed="false">
      <c r="B12" s="7" t="s">
        <v>63</v>
      </c>
      <c r="C12" s="23" t="n">
        <v>31</v>
      </c>
    </row>
    <row r="13" customFormat="false" ht="15" hidden="false" customHeight="false" outlineLevel="0" collapsed="false">
      <c r="B13" s="7" t="s">
        <v>64</v>
      </c>
      <c r="C13" s="23" t="n">
        <v>55</v>
      </c>
      <c r="D13" s="12" t="s">
        <v>65</v>
      </c>
    </row>
    <row r="15" customFormat="false" ht="15" hidden="false" customHeight="false" outlineLevel="0" collapsed="false">
      <c r="B15" s="10" t="s">
        <v>66</v>
      </c>
      <c r="C15" s="10"/>
      <c r="D15" s="10"/>
    </row>
    <row r="16" customFormat="false" ht="22.35" hidden="false" customHeight="false" outlineLevel="0" collapsed="false">
      <c r="B16" s="7" t="s">
        <v>67</v>
      </c>
      <c r="C16" s="21" t="n">
        <v>0.05</v>
      </c>
      <c r="D16" s="12" t="s">
        <v>68</v>
      </c>
    </row>
    <row r="18" customFormat="false" ht="43.5" hidden="false" customHeight="true" outlineLevel="0" collapsed="false">
      <c r="B18" s="24" t="s">
        <v>69</v>
      </c>
      <c r="C18" s="24"/>
      <c r="D18" s="24"/>
    </row>
  </sheetData>
  <mergeCells count="1">
    <mergeCell ref="B18:D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4"/>
    <col collapsed="false" customWidth="true" hidden="false" outlineLevel="0" max="3" min="3" style="0" width="15"/>
    <col collapsed="false" customWidth="true" hidden="false" outlineLevel="0" max="4" min="4" style="0" width="17"/>
    <col collapsed="false" customWidth="true" hidden="false" outlineLevel="0" max="7" min="5" style="0" width="15"/>
    <col collapsed="false" customWidth="true" hidden="false" outlineLevel="0" max="8" min="8" style="0" width="14"/>
  </cols>
  <sheetData>
    <row r="2" customFormat="false" ht="19.7" hidden="false" customHeight="false" outlineLevel="0" collapsed="false">
      <c r="B2" s="9" t="s">
        <v>70</v>
      </c>
    </row>
    <row r="3" customFormat="false" ht="15" hidden="false" customHeight="false" outlineLevel="0" collapsed="false">
      <c r="B3" s="2" t="s">
        <v>71</v>
      </c>
    </row>
    <row r="5" customFormat="false" ht="21.75" hidden="false" customHeight="true" outlineLevel="0" collapsed="false">
      <c r="B5" s="17" t="s">
        <v>72</v>
      </c>
      <c r="C5" s="17" t="s">
        <v>73</v>
      </c>
      <c r="D5" s="17" t="s">
        <v>74</v>
      </c>
      <c r="E5" s="17" t="s">
        <v>75</v>
      </c>
      <c r="F5" s="17" t="s">
        <v>76</v>
      </c>
      <c r="G5" s="17" t="s">
        <v>77</v>
      </c>
      <c r="H5" s="17" t="s">
        <v>49</v>
      </c>
    </row>
    <row r="6" customFormat="false" ht="15" hidden="false" customHeight="false" outlineLevel="0" collapsed="false">
      <c r="B6" s="7" t="s">
        <v>78</v>
      </c>
      <c r="C6" s="20" t="n">
        <v>7650</v>
      </c>
      <c r="D6" s="20" t="n">
        <v>2100</v>
      </c>
      <c r="E6" s="25" t="n">
        <f aca="false">C6-D6</f>
        <v>5550</v>
      </c>
      <c r="F6" s="20" t="n">
        <v>3400</v>
      </c>
      <c r="G6" s="20" t="n">
        <v>2150</v>
      </c>
      <c r="H6" s="26" t="n">
        <f aca="false">IFERROR(G6/E6,0)</f>
        <v>0.387387387387387</v>
      </c>
    </row>
    <row r="7" customFormat="false" ht="15" hidden="false" customHeight="false" outlineLevel="0" collapsed="false">
      <c r="B7" s="7" t="s">
        <v>79</v>
      </c>
      <c r="C7" s="20"/>
      <c r="D7" s="20"/>
      <c r="E7" s="27" t="n">
        <f aca="false">C7-D7</f>
        <v>0</v>
      </c>
      <c r="F7" s="20"/>
      <c r="G7" s="20"/>
      <c r="H7" s="28" t="n">
        <f aca="false">IFERROR(G7/E7,0)</f>
        <v>0</v>
      </c>
    </row>
    <row r="8" customFormat="false" ht="15" hidden="false" customHeight="false" outlineLevel="0" collapsed="false">
      <c r="B8" s="7" t="s">
        <v>80</v>
      </c>
      <c r="C8" s="20"/>
      <c r="D8" s="20"/>
      <c r="E8" s="25" t="n">
        <f aca="false">C8-D8</f>
        <v>0</v>
      </c>
      <c r="F8" s="20"/>
      <c r="G8" s="20"/>
      <c r="H8" s="26" t="n">
        <f aca="false">IFERROR(G8/E8,0)</f>
        <v>0</v>
      </c>
    </row>
    <row r="9" customFormat="false" ht="15" hidden="false" customHeight="false" outlineLevel="0" collapsed="false">
      <c r="B9" s="7" t="s">
        <v>81</v>
      </c>
      <c r="C9" s="20"/>
      <c r="D9" s="20"/>
      <c r="E9" s="27" t="n">
        <f aca="false">C9-D9</f>
        <v>0</v>
      </c>
      <c r="F9" s="20"/>
      <c r="G9" s="20"/>
      <c r="H9" s="28" t="n">
        <f aca="false">IFERROR(G9/E9,0)</f>
        <v>0</v>
      </c>
    </row>
    <row r="10" customFormat="false" ht="15" hidden="false" customHeight="false" outlineLevel="0" collapsed="false">
      <c r="B10" s="7" t="s">
        <v>82</v>
      </c>
      <c r="C10" s="20"/>
      <c r="D10" s="20"/>
      <c r="E10" s="25" t="n">
        <f aca="false">C10-D10</f>
        <v>0</v>
      </c>
      <c r="F10" s="20"/>
      <c r="G10" s="20"/>
      <c r="H10" s="26" t="n">
        <f aca="false">IFERROR(G10/E10,0)</f>
        <v>0</v>
      </c>
    </row>
    <row r="11" customFormat="false" ht="15" hidden="false" customHeight="false" outlineLevel="0" collapsed="false">
      <c r="B11" s="7" t="s">
        <v>83</v>
      </c>
      <c r="C11" s="20"/>
      <c r="D11" s="20"/>
      <c r="E11" s="27" t="n">
        <f aca="false">C11-D11</f>
        <v>0</v>
      </c>
      <c r="F11" s="20"/>
      <c r="G11" s="20"/>
      <c r="H11" s="28" t="n">
        <f aca="false">IFERROR(G11/E11,0)</f>
        <v>0</v>
      </c>
    </row>
    <row r="12" customFormat="false" ht="15" hidden="false" customHeight="false" outlineLevel="0" collapsed="false">
      <c r="B12" s="7" t="s">
        <v>84</v>
      </c>
      <c r="C12" s="20"/>
      <c r="D12" s="20"/>
      <c r="E12" s="25" t="n">
        <f aca="false">C12-D12</f>
        <v>0</v>
      </c>
      <c r="F12" s="20"/>
      <c r="G12" s="20"/>
      <c r="H12" s="26" t="n">
        <f aca="false">IFERROR(G12/E12,0)</f>
        <v>0</v>
      </c>
    </row>
    <row r="13" customFormat="false" ht="15" hidden="false" customHeight="false" outlineLevel="0" collapsed="false">
      <c r="B13" s="7" t="s">
        <v>85</v>
      </c>
      <c r="C13" s="20"/>
      <c r="D13" s="20"/>
      <c r="E13" s="27" t="n">
        <f aca="false">C13-D13</f>
        <v>0</v>
      </c>
      <c r="F13" s="20"/>
      <c r="G13" s="20"/>
      <c r="H13" s="28" t="n">
        <f aca="false">IFERROR(G13/E13,0)</f>
        <v>0</v>
      </c>
    </row>
    <row r="14" customFormat="false" ht="15" hidden="false" customHeight="false" outlineLevel="0" collapsed="false">
      <c r="B14" s="7" t="s">
        <v>86</v>
      </c>
      <c r="C14" s="20"/>
      <c r="D14" s="20"/>
      <c r="E14" s="25" t="n">
        <f aca="false">C14-D14</f>
        <v>0</v>
      </c>
      <c r="F14" s="20"/>
      <c r="G14" s="20"/>
      <c r="H14" s="26" t="n">
        <f aca="false">IFERROR(G14/E14,0)</f>
        <v>0</v>
      </c>
    </row>
    <row r="15" customFormat="false" ht="15" hidden="false" customHeight="false" outlineLevel="0" collapsed="false">
      <c r="B15" s="7" t="s">
        <v>87</v>
      </c>
      <c r="C15" s="20"/>
      <c r="D15" s="20"/>
      <c r="E15" s="27" t="n">
        <f aca="false">C15-D15</f>
        <v>0</v>
      </c>
      <c r="F15" s="20"/>
      <c r="G15" s="20"/>
      <c r="H15" s="28" t="n">
        <f aca="false">IFERROR(G15/E15,0)</f>
        <v>0</v>
      </c>
    </row>
    <row r="16" customFormat="false" ht="15" hidden="false" customHeight="false" outlineLevel="0" collapsed="false">
      <c r="B16" s="7" t="s">
        <v>88</v>
      </c>
      <c r="C16" s="20"/>
      <c r="D16" s="20"/>
      <c r="E16" s="25" t="n">
        <f aca="false">C16-D16</f>
        <v>0</v>
      </c>
      <c r="F16" s="20"/>
      <c r="G16" s="20"/>
      <c r="H16" s="26" t="n">
        <f aca="false">IFERROR(G16/E16,0)</f>
        <v>0</v>
      </c>
    </row>
    <row r="17" customFormat="false" ht="15" hidden="false" customHeight="false" outlineLevel="0" collapsed="false">
      <c r="B17" s="7" t="s">
        <v>89</v>
      </c>
      <c r="C17" s="20"/>
      <c r="D17" s="20"/>
      <c r="E17" s="27" t="n">
        <f aca="false">C17-D17</f>
        <v>0</v>
      </c>
      <c r="F17" s="20"/>
      <c r="G17" s="20"/>
      <c r="H17" s="28" t="n">
        <f aca="false">IFERROR(G17/E17,0)</f>
        <v>0</v>
      </c>
    </row>
    <row r="18" customFormat="false" ht="15" hidden="false" customHeight="false" outlineLevel="0" collapsed="false">
      <c r="B18" s="29" t="s">
        <v>90</v>
      </c>
      <c r="C18" s="30" t="n">
        <f aca="false">SUM(C6:C17)</f>
        <v>7650</v>
      </c>
      <c r="D18" s="30" t="n">
        <f aca="false">SUM(D6:D17)</f>
        <v>2100</v>
      </c>
      <c r="E18" s="30" t="n">
        <f aca="false">SUM(E6:E17)</f>
        <v>5550</v>
      </c>
      <c r="F18" s="30" t="n">
        <f aca="false">SUM(F6:F17)</f>
        <v>3400</v>
      </c>
      <c r="G18" s="30" t="n">
        <f aca="false">SUM(G6:G17)</f>
        <v>2150</v>
      </c>
      <c r="H18" s="31" t="n">
        <f aca="false">IFERROR(G18/E18,0)</f>
        <v>0.387387387387387</v>
      </c>
    </row>
    <row r="20" customFormat="false" ht="45.75" hidden="false" customHeight="true" outlineLevel="0" collapsed="false">
      <c r="B20" s="8" t="s">
        <v>91</v>
      </c>
      <c r="C20" s="8"/>
      <c r="D20" s="8"/>
      <c r="E20" s="8"/>
      <c r="F20" s="8"/>
      <c r="G20" s="8"/>
      <c r="H20" s="8"/>
    </row>
    <row r="21" customFormat="false" ht="31.5" hidden="false" customHeight="true" outlineLevel="0" collapsed="false">
      <c r="B21" s="8" t="s">
        <v>92</v>
      </c>
      <c r="C21" s="8"/>
      <c r="D21" s="8"/>
      <c r="E21" s="8"/>
      <c r="F21" s="8"/>
      <c r="G21" s="8"/>
      <c r="H21" s="8"/>
    </row>
  </sheetData>
  <mergeCells count="2">
    <mergeCell ref="B20:H20"/>
    <mergeCell ref="B21:H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2026-08-08T15:20:56Z</dcterms:created>
  <dc:creator>openpyxl</dc:creator>
  <dc:description/>
  <dc:language>en-US</dc:language>
  <cp:lastModifiedBy/>
  <dcterms:modified xsi:type="dcterms:W3CDTF">2026-08-08T15:20:56Z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