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Inputs" sheetId="2" state="visible" r:id="rId2"/>
    <sheet xmlns:r="http://schemas.openxmlformats.org/officeDocument/2006/relationships" name="Taxable first" sheetId="3" state="visible" r:id="rId3"/>
    <sheet xmlns:r="http://schemas.openxmlformats.org/officeDocument/2006/relationships" name="Deferred first" sheetId="4" state="visible" r:id="rId4"/>
    <sheet xmlns:r="http://schemas.openxmlformats.org/officeDocument/2006/relationships" name="Roth first" sheetId="5" state="visible" r:id="rId5"/>
    <sheet xmlns:r="http://schemas.openxmlformats.org/officeDocument/2006/relationships" name="Proportional" sheetId="6" state="visible" r:id="rId6"/>
    <sheet xmlns:r="http://schemas.openxmlformats.org/officeDocument/2006/relationships" name="Compare" sheetId="7" state="visible" r:id="rId7"/>
    <sheet xmlns:r="http://schemas.openxmlformats.org/officeDocument/2006/relationships" name="Cheat Sheet" sheetId="8" state="visible" r:id="rId8"/>
  </sheets>
  <definedNames/>
  <calcPr calcId="124519" fullCalcOnLoad="1"/>
</workbook>
</file>

<file path=xl/styles.xml><?xml version="1.0" encoding="utf-8"?>
<styleSheet xmlns="http://schemas.openxmlformats.org/spreadsheetml/2006/main">
  <numFmts count="2">
    <numFmt numFmtId="164" formatCode="\$#,##0;&quot;($&quot;#,##0\);\-"/>
    <numFmt numFmtId="165" formatCode="0.0%"/>
  </numFmts>
  <fonts count="9">
    <font>
      <name val="Calibri"/>
      <family val="2"/>
      <color theme="1"/>
      <sz val="11"/>
      <scheme val="minor"/>
    </font>
    <font>
      <name val="Arial"/>
      <b val="1"/>
      <color rgb="FF1F3A5F"/>
      <sz val="16"/>
    </font>
    <font>
      <name val="Arial"/>
      <color rgb="FF5A6472"/>
      <sz val="9"/>
    </font>
    <font>
      <name val="Arial"/>
      <b val="1"/>
      <color rgb="FF1A1A1A"/>
      <sz val="10"/>
    </font>
    <font>
      <name val="Arial"/>
      <color rgb="FF1A1A1A"/>
      <sz val="10"/>
    </font>
    <font>
      <name val="Arial"/>
      <color rgb="FF0000FF"/>
      <sz val="10"/>
    </font>
    <font>
      <name val="Arial"/>
      <color rgb="FF1F6F4A"/>
      <sz val="10"/>
    </font>
    <font>
      <name val="Arial"/>
      <i val="1"/>
      <color rgb="FF5A6472"/>
      <sz val="9"/>
    </font>
    <font>
      <name val="Arial"/>
      <b val="1"/>
      <color rgb="FF1F3A5F"/>
      <sz val="11"/>
    </font>
  </fonts>
  <fills count="4">
    <fill>
      <patternFill/>
    </fill>
    <fill>
      <patternFill patternType="gray125"/>
    </fill>
    <fill>
      <patternFill patternType="solid">
        <fgColor rgb="FFDCE4EE"/>
      </patternFill>
    </fill>
    <fill>
      <patternFill patternType="solid">
        <fgColor rgb="FFFFF6D5"/>
      </patternFill>
    </fill>
  </fills>
  <borders count="1">
    <border>
      <left/>
      <right/>
      <top/>
      <bottom/>
      <diagonal/>
    </border>
  </borders>
  <cellStyleXfs count="1">
    <xf numFmtId="0" fontId="0" fillId="0" borderId="0"/>
  </cellStyleXfs>
  <cellXfs count="2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2" fillId="0" borderId="0" applyAlignment="1" pivotButton="0" quotePrefix="0" xfId="0">
      <alignment vertical="top" wrapText="1"/>
    </xf>
    <xf numFmtId="0" fontId="3" fillId="2" borderId="0" pivotButton="0" quotePrefix="0" xfId="0"/>
    <xf numFmtId="0" fontId="0" fillId="2" borderId="0" pivotButton="0" quotePrefix="0" xfId="0"/>
    <xf numFmtId="0" fontId="4" fillId="0" borderId="0" pivotButton="0" quotePrefix="0" xfId="0"/>
    <xf numFmtId="164" fontId="5" fillId="3" borderId="0" pivotButton="0" quotePrefix="0" xfId="0"/>
    <xf numFmtId="9" fontId="5" fillId="3" borderId="0" pivotButton="0" quotePrefix="0" xfId="0"/>
    <xf numFmtId="165" fontId="5" fillId="3" borderId="0" pivotButton="0" quotePrefix="0" xfId="0"/>
    <xf numFmtId="3" fontId="5" fillId="3" borderId="0" pivotButton="0" quotePrefix="0" xfId="0"/>
    <xf numFmtId="164" fontId="6" fillId="0" borderId="0" pivotButton="0" quotePrefix="0" xfId="0"/>
    <xf numFmtId="165" fontId="6" fillId="0" borderId="0" pivotButton="0" quotePrefix="0" xfId="0"/>
    <xf numFmtId="0" fontId="6" fillId="0" borderId="0" pivotButton="0" quotePrefix="0" xfId="0"/>
    <xf numFmtId="0" fontId="7" fillId="0" borderId="0" pivotButton="0" quotePrefix="0" xfId="0"/>
    <xf numFmtId="3" fontId="8" fillId="0" borderId="0" pivotButton="0" quotePrefix="0" xfId="0"/>
    <xf numFmtId="164" fontId="8" fillId="0" borderId="0" pivotButton="0" quotePrefix="0" xfId="0"/>
    <xf numFmtId="165" fontId="8" fillId="0" borderId="0" pivotButton="0" quotePrefix="0" xfId="0"/>
    <xf numFmtId="0" fontId="3" fillId="2" borderId="0" applyAlignment="1" pivotButton="0" quotePrefix="0" xfId="0">
      <alignment horizontal="center" vertical="top" wrapText="1"/>
    </xf>
    <xf numFmtId="3" fontId="3" fillId="0" borderId="0" pivotButton="0" quotePrefix="0" xfId="0"/>
    <xf numFmtId="10" fontId="6" fillId="0" borderId="0" pivotButton="0" quotePrefix="0" xfId="0"/>
    <xf numFmtId="0" fontId="6" fillId="0" borderId="0" applyAlignment="1" pivotButton="0" quotePrefix="0" xfId="0">
      <alignment horizontal="center" vertical="top"/>
    </xf>
    <xf numFmtId="0" fontId="3" fillId="2" borderId="0" applyAlignment="1" pivotButton="0" quotePrefix="0" xfId="0">
      <alignment horizontal="center" vertical="top"/>
    </xf>
    <xf numFmtId="3" fontId="6" fillId="0" borderId="0" applyAlignment="1" pivotButton="0" quotePrefix="0" xfId="0">
      <alignment horizontal="center" vertical="top"/>
    </xf>
    <xf numFmtId="164" fontId="6" fillId="0" borderId="0" applyAlignment="1" pivotButton="0" quotePrefix="0" xfId="0">
      <alignment horizontal="center" vertical="top"/>
    </xf>
    <xf numFmtId="165" fontId="6" fillId="0" borderId="0" applyAlignment="1" pivotButton="0" quotePrefix="0" xfId="0">
      <alignment horizontal="center" vertical="top"/>
    </xf>
    <xf numFmtId="0" fontId="8"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C21"/>
  <sheetViews>
    <sheetView showGridLines="0" workbookViewId="0">
      <selection activeCell="A1" sqref="A1"/>
    </sheetView>
  </sheetViews>
  <sheetFormatPr baseColWidth="8" defaultRowHeight="15"/>
  <cols>
    <col width="3" customWidth="1" min="1" max="1"/>
    <col width="26" customWidth="1" min="2" max="2"/>
    <col width="88" customWidth="1" min="3" max="3"/>
  </cols>
  <sheetData>
    <row r="2">
      <c r="B2" s="1" t="inlineStr">
        <is>
          <t>2 Comma Investor</t>
        </is>
      </c>
    </row>
    <row r="3">
      <c r="B3" s="2" t="inlineStr">
        <is>
          <t>twocommainvestor.com  |  Withdrawal Order Sequencer  |  v1.0  |  Released October 7, 2026</t>
        </is>
      </c>
    </row>
    <row r="5" ht="54" customHeight="1">
      <c r="B5" s="3" t="inlineStr">
        <is>
          <t>What this is</t>
        </is>
      </c>
      <c r="C5" s="4" t="inlineStr">
        <is>
          <t>You retire with money in three kinds of account: taxable, tax-deferred and Roth. Which one you spend first does not change how much you have or how it is invested. It changes how much of it reaches you rather than the government, and on the default figures here the spread is a year of spending and 157,722 dollars.</t>
        </is>
      </c>
    </row>
    <row r="7" ht="62" customHeight="1">
      <c r="B7" s="3" t="inlineStr">
        <is>
          <t>The structure, which is the whole thing</t>
        </is>
      </c>
      <c r="C7" s="4" t="inlineStr">
        <is>
          <t>A taxable account is taxed every year on what it distributes whether you wanted the cash or not, and on the gain when you sell. A tax-deferred account is untaxed until you withdraw, then every dollar is ordinary income. A Roth is never taxed again. So the taxable account has a running cost you cannot switch off, the tax-deferred account has a cost you choose when to pay, and the Roth has none. Spend the one with the running cost first and let the untaxed one compound longest.</t>
        </is>
      </c>
    </row>
    <row r="9" ht="48" customHeight="1">
      <c r="B9" s="3" t="inlineStr">
        <is>
          <t>What the tabs do</t>
        </is>
      </c>
      <c r="C9" s="4" t="inlineStr">
        <is>
          <t>Four orderings, each projected year by year with every step shown: the gross withdrawal, the gross-up for tax, the dividend drag on the taxable account, the basis amortising as you sell, and the balances rolling forward. Compare puts the four results next to each other. Nothing is hidden in a summary formula.</t>
        </is>
      </c>
    </row>
    <row r="11" ht="68" customHeight="1">
      <c r="B11" s="3" t="inlineStr">
        <is>
          <t>What it does not do, stated plainly</t>
        </is>
      </c>
      <c r="C11" s="4" t="inlineStr">
        <is>
          <t>It has no tax brackets. You give it one ordinary rate and one capital gains rate and it applies them flat. That is a real limitation, because the best strategy in practice is to spend the taxable account and take just enough from the tax-deferred account each year to fill the cheap brackets, and a flat-rate model cannot represent that. It also ignores required minimum distributions, Social Security, state tax and the Medicare surcharge thresholds. What survives all of those omissions is the ordering logic, which is what this is for.</t>
        </is>
      </c>
    </row>
    <row r="13" ht="44" customHeight="1">
      <c r="B13" s="3" t="inlineStr">
        <is>
          <t>Why no brackets rather than approximate ones</t>
        </is>
      </c>
      <c r="C13" s="4" t="inlineStr">
        <is>
          <t>Because we could not verify them. When this was built, the published IRS page was still carrying the prior year's figures and the commercial calculators disagreed with each other. A sheet with confident wrong thresholds is worse than one with honest flat rates, because you would trust it.</t>
        </is>
      </c>
    </row>
    <row r="15" ht="54" customHeight="1">
      <c r="B15" s="3" t="inlineStr">
        <is>
          <t>A warning about the result</t>
        </is>
      </c>
      <c r="C15" s="4" t="inlineStr">
        <is>
          <t>Every ordering runs out of money on the default inputs. That is not a bug, it is a 1.5 million dollar portfolio spending 80,000 real a year for 45 years, which is a withdrawal rate the arithmetic does not support. The orderings are being compared on how long they last and what they hand over on the way, not on whether the plan works. Fix the withdrawal rate first; the ordering is the second-order decision.</t>
        </is>
      </c>
    </row>
    <row r="17" ht="30" customHeight="1">
      <c r="B17" s="3" t="inlineStr">
        <is>
          <t>Color key</t>
        </is>
      </c>
      <c r="C17" s="5" t="inlineStr">
        <is>
          <t>Blue on yellow is yours to change. Green is calculated: do not type over it. Black is a label.</t>
        </is>
      </c>
    </row>
    <row r="19" ht="30" customHeight="1">
      <c r="B19" s="3" t="inlineStr">
        <is>
          <t>Field guide</t>
        </is>
      </c>
      <c r="C19" s="5" t="inlineStr">
        <is>
          <t>twocommainvestor.com/learn/accounts/ defines each account type, required minimum distributions and Roth conversions. The essay is at twocommainvestor.com/money/withdrawal-order.html</t>
        </is>
      </c>
    </row>
    <row r="21" ht="30" customHeight="1">
      <c r="B21" s="3" t="inlineStr">
        <is>
          <t>Not advice</t>
        </is>
      </c>
      <c r="C21" s="5" t="inlineStr">
        <is>
          <t>Education, not financial advice. 2 Comma Investor is not a registered investment adviser. Drawdown and conversion decisions have consequences specific to you.</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B2:D20"/>
  <sheetViews>
    <sheetView showGridLines="0" workbookViewId="0">
      <selection activeCell="A1" sqref="A1"/>
    </sheetView>
  </sheetViews>
  <sheetFormatPr baseColWidth="8" defaultRowHeight="15"/>
  <cols>
    <col width="3" customWidth="1" min="1" max="1"/>
    <col width="42" customWidth="1" min="2" max="2"/>
    <col width="16" customWidth="1" min="3" max="3"/>
    <col width="66" customWidth="1" min="4" max="4"/>
  </cols>
  <sheetData>
    <row r="2">
      <c r="B2" s="1" t="inlineStr">
        <is>
          <t>Inputs</t>
        </is>
      </c>
    </row>
    <row r="3">
      <c r="B3" s="2" t="inlineStr">
        <is>
          <t>Everything in real terms, meaning after inflation. Mixing real and nominal is the most common way these projections go wrong.</t>
        </is>
      </c>
    </row>
    <row r="5">
      <c r="B5" s="6" t="inlineStr">
        <is>
          <t>The plan</t>
        </is>
      </c>
      <c r="C5" s="7" t="n"/>
      <c r="D5" s="7" t="n"/>
    </row>
    <row r="6" ht="34" customHeight="1">
      <c r="B6" s="8" t="inlineStr">
        <is>
          <t>Annual spending, real</t>
        </is>
      </c>
      <c r="C6" s="9" t="n">
        <v>80000</v>
      </c>
      <c r="D6" s="5" t="inlineStr">
        <is>
          <t>What you need to have in hand each year, after tax. The sheet grosses up withdrawals to deliver it.</t>
        </is>
      </c>
    </row>
    <row r="7" ht="34" customHeight="1">
      <c r="B7" s="8" t="inlineStr">
        <is>
          <t>Taxable account balance</t>
        </is>
      </c>
      <c r="C7" s="9" t="n">
        <v>400000</v>
      </c>
      <c r="D7" s="5" t="inlineStr">
        <is>
          <t>An ordinary brokerage account.</t>
        </is>
      </c>
    </row>
    <row r="8" ht="34" customHeight="1">
      <c r="B8" s="8" t="inlineStr">
        <is>
          <t>Tax-deferred balance</t>
        </is>
      </c>
      <c r="C8" s="9" t="n">
        <v>800000</v>
      </c>
      <c r="D8" s="5" t="inlineStr">
        <is>
          <t>401(k) and traditional IRA. Every withdrawal is ordinary income.</t>
        </is>
      </c>
    </row>
    <row r="9" ht="34" customHeight="1">
      <c r="B9" s="8" t="inlineStr">
        <is>
          <t>Roth balance</t>
        </is>
      </c>
      <c r="C9" s="9" t="n">
        <v>300000</v>
      </c>
      <c r="D9" s="5" t="inlineStr">
        <is>
          <t>Never taxed again. This is the one to spend last.</t>
        </is>
      </c>
    </row>
    <row r="10" ht="34" customHeight="1">
      <c r="B10" s="8" t="inlineStr">
        <is>
          <t>Cost basis as a share of the taxable account</t>
        </is>
      </c>
      <c r="C10" s="10" t="n">
        <v>0.6</v>
      </c>
      <c r="D10" s="5" t="inlineStr">
        <is>
          <t>What you paid, over what it is worth. A long-held account has a low number here and a large embedded gain. The sheet amortises this as you sell.</t>
        </is>
      </c>
    </row>
    <row r="11" ht="34" customHeight="1">
      <c r="B11" s="8" t="inlineStr">
        <is>
          <t>Expected return, real</t>
        </is>
      </c>
      <c r="C11" s="11" t="n">
        <v>0.05</v>
      </c>
      <c r="D11" s="5" t="inlineStr">
        <is>
          <t>After inflation, on all three accounts equally.</t>
        </is>
      </c>
    </row>
    <row r="12" ht="34" customHeight="1">
      <c r="B12" s="8" t="inlineStr">
        <is>
          <t>Dividend yield on the taxable account</t>
        </is>
      </c>
      <c r="C12" s="11" t="n">
        <v>0.02</v>
      </c>
      <c r="D12" s="5" t="inlineStr">
        <is>
          <t>What it distributes each year whether you want it or not. This is the running cost that makes the taxable account the right one to spend first.</t>
        </is>
      </c>
    </row>
    <row r="13" ht="34" customHeight="1">
      <c r="B13" s="8" t="inlineStr">
        <is>
          <t>Ordinary income tax rate</t>
        </is>
      </c>
      <c r="C13" s="10" t="n">
        <v>0.22</v>
      </c>
      <c r="D13" s="5" t="inlineStr">
        <is>
          <t>Your assumed marginal rate on tax-deferred withdrawals. A stated assumption, not a bracket lookup.</t>
        </is>
      </c>
    </row>
    <row r="14" ht="34" customHeight="1">
      <c r="B14" s="8" t="inlineStr">
        <is>
          <t>Long-term capital gains rate</t>
        </is>
      </c>
      <c r="C14" s="10" t="n">
        <v>0.15</v>
      </c>
      <c r="D14" s="5" t="inlineStr">
        <is>
          <t>Applied to the gain portion of taxable sales and to the dividend drag.</t>
        </is>
      </c>
    </row>
    <row r="15" ht="34" customHeight="1">
      <c r="B15" s="8" t="inlineStr">
        <is>
          <t>Years to project</t>
        </is>
      </c>
      <c r="C15" s="12" t="n">
        <v>45</v>
      </c>
      <c r="D15" s="5" t="inlineStr">
        <is>
          <t>Up to 60. The published essay uses 45.</t>
        </is>
      </c>
    </row>
    <row r="18">
      <c r="B18" s="3" t="inlineStr">
        <is>
          <t>Starting total</t>
        </is>
      </c>
      <c r="C18" s="13">
        <f>C7+C8+C9</f>
        <v/>
      </c>
    </row>
    <row r="19">
      <c r="B19" s="3" t="inlineStr">
        <is>
          <t>First-year withdrawal rate</t>
        </is>
      </c>
      <c r="C19" s="14">
        <f>IF(C18&gt;0,C6/C18,0)</f>
        <v/>
      </c>
      <c r="D19" s="5" t="inlineStr">
        <is>
          <t>Above about four percent and the plan is the problem, not the ordering.</t>
        </is>
      </c>
    </row>
    <row r="20">
      <c r="B20" s="3" t="inlineStr">
        <is>
          <t>Verdict</t>
        </is>
      </c>
      <c r="C20" s="15">
        <f>IF(C19&gt;0.05,"too high",IF(C19&gt;0.04,"stretched","within range"))</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B2:AJ68"/>
  <sheetViews>
    <sheetView showGridLines="0" workbookViewId="0">
      <selection activeCell="A1" sqref="A1"/>
    </sheetView>
  </sheetViews>
  <sheetFormatPr baseColWidth="8" defaultRowHeight="15"/>
  <cols>
    <col width="3" customWidth="1" min="1" max="1"/>
    <col width="7" customWidth="1" min="2" max="2"/>
    <col width="15" customWidth="1" min="3" max="3"/>
    <col width="15" customWidth="1" min="4" max="4"/>
    <col width="14" customWidth="1" min="5" max="5"/>
    <col width="14" customWidth="1" min="6" max="6"/>
    <col width="11" customWidth="1" min="7" max="7"/>
    <col width="10"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4" customWidth="1" min="19" max="19"/>
    <col width="14" customWidth="1" min="20" max="20"/>
    <col width="14" customWidth="1" min="21" max="21"/>
    <col width="13" customWidth="1" min="22" max="22"/>
    <col width="14" customWidth="1" min="23" max="23"/>
    <col width="14" customWidth="1" min="24" max="24"/>
    <col width="13" customWidth="1" min="25" max="25"/>
    <col width="13" customWidth="1" min="26" max="26"/>
    <col width="14" customWidth="1" min="27" max="27"/>
    <col width="14" customWidth="1" min="28" max="28"/>
    <col width="13" customWidth="1" min="29" max="29"/>
    <col width="13" customWidth="1" min="30" max="30"/>
    <col width="14" customWidth="1" min="31" max="31"/>
    <col width="13" customWidth="1" min="32" max="32"/>
    <col width="15" customWidth="1" min="33" max="33"/>
    <col width="14" customWidth="1" min="34" max="34"/>
    <col width="15" customWidth="1" min="35" max="35"/>
    <col width="9" customWidth="1" min="36" max="36"/>
  </cols>
  <sheetData>
    <row r="2">
      <c r="B2" s="1" t="inlineStr">
        <is>
          <t>Taxable first</t>
        </is>
      </c>
    </row>
    <row r="3">
      <c r="B3" s="2" t="inlineStr">
        <is>
          <t>Spend the taxable account, then the tax-deferred, then the Roth. The conventional answer.</t>
        </is>
      </c>
    </row>
    <row r="4">
      <c r="B4" s="16" t="inlineStr">
        <is>
          <t>Every column is shown so the arithmetic can be checked. The summary is at the top; the rows below it are where it comes from.</t>
        </is>
      </c>
    </row>
    <row r="6">
      <c r="D6" s="6" t="inlineStr">
        <is>
          <t>Years lasted</t>
        </is>
      </c>
      <c r="E6" s="17">
        <f>IFERROR(MATCH("yes",$AJ$9:$AJ$68,0)-1,Inputs!$C$15)</f>
        <v/>
      </c>
      <c r="F6" s="6" t="inlineStr">
        <is>
          <t>Lifetime tax</t>
        </is>
      </c>
      <c r="G6" s="18">
        <f>IFERROR(INDEX($AH$9:$AH$68,MATCH("yes",$AJ$9:$AJ$68,0)),INDEX($AI$9:$AI$68,Inputs!$C$15))</f>
        <v/>
      </c>
      <c r="H6" s="6" t="inlineStr">
        <is>
          <t>Tax per year</t>
        </is>
      </c>
      <c r="I6" s="18">
        <f>IF(E6&gt;0,G6/E6,0)</f>
        <v/>
      </c>
      <c r="J6" s="6" t="inlineStr">
        <is>
          <t>Tax as a share of spending</t>
        </is>
      </c>
      <c r="L6" s="19">
        <f>IF(E6&gt;0,G6/(E6*Inputs!$C$6),0)</f>
        <v/>
      </c>
      <c r="N6" s="6" t="inlineStr">
        <is>
          <t>Left at the end</t>
        </is>
      </c>
      <c r="O6" s="18">
        <f>IFERROR(IF(MATCH("yes",$AJ$9:$AJ$68,0)&gt;0,0),INDEX($AG$9:$AG$68,Inputs!$C$15))</f>
        <v/>
      </c>
    </row>
    <row r="8" ht="30" customHeight="1">
      <c r="B8" s="20" t="inlineStr">
        <is>
          <t>Year</t>
        </is>
      </c>
      <c r="C8" s="20" t="inlineStr">
        <is>
          <t>Taxable start</t>
        </is>
      </c>
      <c r="D8" s="20" t="inlineStr">
        <is>
          <t>Deferred start</t>
        </is>
      </c>
      <c r="E8" s="20" t="inlineStr">
        <is>
          <t>Roth start</t>
        </is>
      </c>
      <c r="F8" s="20" t="inlineStr">
        <is>
          <t>Basis start</t>
        </is>
      </c>
      <c r="G8" s="20" t="inlineStr">
        <is>
          <t>Gain frac</t>
        </is>
      </c>
      <c r="H8" s="20" t="inlineStr">
        <is>
          <t>CG rate</t>
        </is>
      </c>
      <c r="I8" s="20" t="inlineStr">
        <is>
          <t>Need</t>
        </is>
      </c>
      <c r="J8" s="20" t="inlineStr">
        <is>
          <t>Gross 1</t>
        </is>
      </c>
      <c r="K8" s="20" t="inlineStr">
        <is>
          <t>Net 1</t>
        </is>
      </c>
      <c r="L8" s="20" t="inlineStr">
        <is>
          <t>Still need</t>
        </is>
      </c>
      <c r="M8" s="20" t="inlineStr">
        <is>
          <t>Gross 2</t>
        </is>
      </c>
      <c r="N8" s="20" t="inlineStr">
        <is>
          <t>Net 2</t>
        </is>
      </c>
      <c r="O8" s="20" t="inlineStr">
        <is>
          <t>Still need</t>
        </is>
      </c>
      <c r="P8" s="20" t="inlineStr">
        <is>
          <t>Gross 3</t>
        </is>
      </c>
      <c r="Q8" s="20" t="inlineStr">
        <is>
          <t>Net 3</t>
        </is>
      </c>
      <c r="R8" s="20" t="inlineStr">
        <is>
          <t>Shortfall</t>
        </is>
      </c>
      <c r="S8" s="20" t="inlineStr">
        <is>
          <t>Tax this year</t>
        </is>
      </c>
      <c r="T8" s="20" t="inlineStr">
        <is>
          <t>Taxable drawn</t>
        </is>
      </c>
      <c r="U8" s="20" t="inlineStr">
        <is>
          <t>Deferred drawn</t>
        </is>
      </c>
      <c r="V8" s="20" t="inlineStr">
        <is>
          <t>Roth drawn</t>
        </is>
      </c>
      <c r="W8" s="20" t="inlineStr">
        <is>
          <t>Taxable net</t>
        </is>
      </c>
      <c r="X8" s="20" t="inlineStr">
        <is>
          <t>Deferred net</t>
        </is>
      </c>
      <c r="Y8" s="20" t="inlineStr">
        <is>
          <t>Roth net</t>
        </is>
      </c>
      <c r="Z8" s="20" t="inlineStr">
        <is>
          <t>Basis after</t>
        </is>
      </c>
      <c r="AA8" s="20" t="inlineStr">
        <is>
          <t>Taxable grown</t>
        </is>
      </c>
      <c r="AB8" s="20" t="inlineStr">
        <is>
          <t>Deferred end</t>
        </is>
      </c>
      <c r="AC8" s="20" t="inlineStr">
        <is>
          <t>Roth end</t>
        </is>
      </c>
      <c r="AD8" s="20" t="inlineStr">
        <is>
          <t>Dividend tax</t>
        </is>
      </c>
      <c r="AE8" s="20" t="inlineStr">
        <is>
          <t>Taxable end</t>
        </is>
      </c>
      <c r="AF8" s="20" t="inlineStr">
        <is>
          <t>Basis end</t>
        </is>
      </c>
      <c r="AG8" s="20" t="inlineStr">
        <is>
          <t>Total end</t>
        </is>
      </c>
      <c r="AH8" s="20" t="inlineStr">
        <is>
          <t>Cum tax</t>
        </is>
      </c>
      <c r="AI8" s="20" t="inlineStr">
        <is>
          <t>Cum tax + drag</t>
        </is>
      </c>
      <c r="AJ8" s="20" t="inlineStr">
        <is>
          <t>Out?</t>
        </is>
      </c>
    </row>
    <row r="9">
      <c r="B9" s="21" t="n">
        <v>1</v>
      </c>
      <c r="C9" s="13">
        <f>Inputs!$C$7</f>
        <v/>
      </c>
      <c r="D9" s="13">
        <f>Inputs!$C$8</f>
        <v/>
      </c>
      <c r="E9" s="13">
        <f>Inputs!$C$9</f>
        <v/>
      </c>
      <c r="F9" s="13">
        <f>Inputs!$C$7*Inputs!$C$10</f>
        <v/>
      </c>
      <c r="G9" s="14">
        <f>IF(C9&gt;0,MAX(0,1-F9/C9),0)</f>
        <v/>
      </c>
      <c r="H9" s="22">
        <f>G9*Inputs!$C$14</f>
        <v/>
      </c>
      <c r="I9" s="13">
        <f>IF(AND("no"&lt;&gt;"yes",B9&lt;=Inputs!$C$15),Inputs!$C$6,0)</f>
        <v/>
      </c>
      <c r="J9" s="13">
        <f>IF(I9&lt;=0,0,MIN(I9/(1-$H9),$C9))</f>
        <v/>
      </c>
      <c r="K9" s="13">
        <f>J9*(1-$H9)</f>
        <v/>
      </c>
      <c r="L9" s="13">
        <f>I9-K9</f>
        <v/>
      </c>
      <c r="M9" s="13">
        <f>IF(L9&lt;=0,0,MIN(L9/(1-Inputs!$C$13),$D9))</f>
        <v/>
      </c>
      <c r="N9" s="13">
        <f>M9*(1-Inputs!$C$13)</f>
        <v/>
      </c>
      <c r="O9" s="13">
        <f>L9-N9</f>
        <v/>
      </c>
      <c r="P9" s="13">
        <f>IF(O9&lt;=0,0,MIN(O9/(1-0),$E9))</f>
        <v/>
      </c>
      <c r="Q9" s="13">
        <f>P9*(1-0)</f>
        <v/>
      </c>
      <c r="R9" s="13">
        <f>O9-Q9</f>
        <v/>
      </c>
      <c r="S9" s="13">
        <f>J9*($H9)+M9*(Inputs!$C$13)+P9*(0)</f>
        <v/>
      </c>
      <c r="T9" s="13">
        <f>J9</f>
        <v/>
      </c>
      <c r="U9" s="13">
        <f>M9</f>
        <v/>
      </c>
      <c r="V9" s="13">
        <f>P9</f>
        <v/>
      </c>
      <c r="W9" s="13">
        <f>C9-T9</f>
        <v/>
      </c>
      <c r="X9" s="13">
        <f>D9-U9</f>
        <v/>
      </c>
      <c r="Y9" s="13">
        <f>E9-V9</f>
        <v/>
      </c>
      <c r="Z9" s="13">
        <f>IF(C9&gt;0,F9-T9*F9/C9,F9)</f>
        <v/>
      </c>
      <c r="AA9" s="13">
        <f>W9*(1+Inputs!$C$11)</f>
        <v/>
      </c>
      <c r="AB9" s="13">
        <f>X9*(1+Inputs!$C$11)</f>
        <v/>
      </c>
      <c r="AC9" s="13">
        <f>Y9*(1+Inputs!$C$11)</f>
        <v/>
      </c>
      <c r="AD9" s="13">
        <f>AA9*Inputs!$C$12*Inputs!$C$14</f>
        <v/>
      </c>
      <c r="AE9" s="13">
        <f>AA9-AD9</f>
        <v/>
      </c>
      <c r="AF9" s="13">
        <f>Z9+AE9*Inputs!$C$12*(1-Inputs!$C$14)</f>
        <v/>
      </c>
      <c r="AG9" s="13">
        <f>AE9+AB9+AC9</f>
        <v/>
      </c>
      <c r="AH9" s="13">
        <f>0+S9</f>
        <v/>
      </c>
      <c r="AI9" s="13">
        <f>AH9+AD9</f>
        <v/>
      </c>
      <c r="AJ9" s="23">
        <f>IF(OR("no"="yes",AND(AND("no"&lt;&gt;"yes",B9&lt;=Inputs!$C$15),R9&gt;1)),"yes","no")</f>
        <v/>
      </c>
    </row>
    <row r="10">
      <c r="B10" s="21" t="n">
        <v>2</v>
      </c>
      <c r="C10" s="13">
        <f>AE9</f>
        <v/>
      </c>
      <c r="D10" s="13">
        <f>AB9</f>
        <v/>
      </c>
      <c r="E10" s="13">
        <f>AC9</f>
        <v/>
      </c>
      <c r="F10" s="13">
        <f>AF9</f>
        <v/>
      </c>
      <c r="G10" s="14">
        <f>IF(C10&gt;0,MAX(0,1-F10/C10),0)</f>
        <v/>
      </c>
      <c r="H10" s="22">
        <f>G10*Inputs!$C$14</f>
        <v/>
      </c>
      <c r="I10" s="13">
        <f>IF(AND(AJ9&lt;&gt;"yes",B10&lt;=Inputs!$C$15),Inputs!$C$6,0)</f>
        <v/>
      </c>
      <c r="J10" s="13">
        <f>IF(I10&lt;=0,0,MIN(I10/(1-$H10),$C10))</f>
        <v/>
      </c>
      <c r="K10" s="13">
        <f>J10*(1-$H10)</f>
        <v/>
      </c>
      <c r="L10" s="13">
        <f>I10-K10</f>
        <v/>
      </c>
      <c r="M10" s="13">
        <f>IF(L10&lt;=0,0,MIN(L10/(1-Inputs!$C$13),$D10))</f>
        <v/>
      </c>
      <c r="N10" s="13">
        <f>M10*(1-Inputs!$C$13)</f>
        <v/>
      </c>
      <c r="O10" s="13">
        <f>L10-N10</f>
        <v/>
      </c>
      <c r="P10" s="13">
        <f>IF(O10&lt;=0,0,MIN(O10/(1-0),$E10))</f>
        <v/>
      </c>
      <c r="Q10" s="13">
        <f>P10*(1-0)</f>
        <v/>
      </c>
      <c r="R10" s="13">
        <f>O10-Q10</f>
        <v/>
      </c>
      <c r="S10" s="13">
        <f>J10*($H10)+M10*(Inputs!$C$13)+P10*(0)</f>
        <v/>
      </c>
      <c r="T10" s="13">
        <f>J10</f>
        <v/>
      </c>
      <c r="U10" s="13">
        <f>M10</f>
        <v/>
      </c>
      <c r="V10" s="13">
        <f>P10</f>
        <v/>
      </c>
      <c r="W10" s="13">
        <f>C10-T10</f>
        <v/>
      </c>
      <c r="X10" s="13">
        <f>D10-U10</f>
        <v/>
      </c>
      <c r="Y10" s="13">
        <f>E10-V10</f>
        <v/>
      </c>
      <c r="Z10" s="13">
        <f>IF(C10&gt;0,F10-T10*F10/C10,F10)</f>
        <v/>
      </c>
      <c r="AA10" s="13">
        <f>W10*(1+Inputs!$C$11)</f>
        <v/>
      </c>
      <c r="AB10" s="13">
        <f>X10*(1+Inputs!$C$11)</f>
        <v/>
      </c>
      <c r="AC10" s="13">
        <f>Y10*(1+Inputs!$C$11)</f>
        <v/>
      </c>
      <c r="AD10" s="13">
        <f>AA10*Inputs!$C$12*Inputs!$C$14</f>
        <v/>
      </c>
      <c r="AE10" s="13">
        <f>AA10-AD10</f>
        <v/>
      </c>
      <c r="AF10" s="13">
        <f>Z10+AE10*Inputs!$C$12*(1-Inputs!$C$14)</f>
        <v/>
      </c>
      <c r="AG10" s="13">
        <f>AE10+AB10+AC10</f>
        <v/>
      </c>
      <c r="AH10" s="13">
        <f>AI9+S10</f>
        <v/>
      </c>
      <c r="AI10" s="13">
        <f>AH10+AD10</f>
        <v/>
      </c>
      <c r="AJ10" s="23">
        <f>IF(OR(AJ9="yes",AND(AND(AJ9&lt;&gt;"yes",B10&lt;=Inputs!$C$15),R10&gt;1)),"yes","no")</f>
        <v/>
      </c>
    </row>
    <row r="11">
      <c r="B11" s="21" t="n">
        <v>3</v>
      </c>
      <c r="C11" s="13">
        <f>AE10</f>
        <v/>
      </c>
      <c r="D11" s="13">
        <f>AB10</f>
        <v/>
      </c>
      <c r="E11" s="13">
        <f>AC10</f>
        <v/>
      </c>
      <c r="F11" s="13">
        <f>AF10</f>
        <v/>
      </c>
      <c r="G11" s="14">
        <f>IF(C11&gt;0,MAX(0,1-F11/C11),0)</f>
        <v/>
      </c>
      <c r="H11" s="22">
        <f>G11*Inputs!$C$14</f>
        <v/>
      </c>
      <c r="I11" s="13">
        <f>IF(AND(AJ10&lt;&gt;"yes",B11&lt;=Inputs!$C$15),Inputs!$C$6,0)</f>
        <v/>
      </c>
      <c r="J11" s="13">
        <f>IF(I11&lt;=0,0,MIN(I11/(1-$H11),$C11))</f>
        <v/>
      </c>
      <c r="K11" s="13">
        <f>J11*(1-$H11)</f>
        <v/>
      </c>
      <c r="L11" s="13">
        <f>I11-K11</f>
        <v/>
      </c>
      <c r="M11" s="13">
        <f>IF(L11&lt;=0,0,MIN(L11/(1-Inputs!$C$13),$D11))</f>
        <v/>
      </c>
      <c r="N11" s="13">
        <f>M11*(1-Inputs!$C$13)</f>
        <v/>
      </c>
      <c r="O11" s="13">
        <f>L11-N11</f>
        <v/>
      </c>
      <c r="P11" s="13">
        <f>IF(O11&lt;=0,0,MIN(O11/(1-0),$E11))</f>
        <v/>
      </c>
      <c r="Q11" s="13">
        <f>P11*(1-0)</f>
        <v/>
      </c>
      <c r="R11" s="13">
        <f>O11-Q11</f>
        <v/>
      </c>
      <c r="S11" s="13">
        <f>J11*($H11)+M11*(Inputs!$C$13)+P11*(0)</f>
        <v/>
      </c>
      <c r="T11" s="13">
        <f>J11</f>
        <v/>
      </c>
      <c r="U11" s="13">
        <f>M11</f>
        <v/>
      </c>
      <c r="V11" s="13">
        <f>P11</f>
        <v/>
      </c>
      <c r="W11" s="13">
        <f>C11-T11</f>
        <v/>
      </c>
      <c r="X11" s="13">
        <f>D11-U11</f>
        <v/>
      </c>
      <c r="Y11" s="13">
        <f>E11-V11</f>
        <v/>
      </c>
      <c r="Z11" s="13">
        <f>IF(C11&gt;0,F11-T11*F11/C11,F11)</f>
        <v/>
      </c>
      <c r="AA11" s="13">
        <f>W11*(1+Inputs!$C$11)</f>
        <v/>
      </c>
      <c r="AB11" s="13">
        <f>X11*(1+Inputs!$C$11)</f>
        <v/>
      </c>
      <c r="AC11" s="13">
        <f>Y11*(1+Inputs!$C$11)</f>
        <v/>
      </c>
      <c r="AD11" s="13">
        <f>AA11*Inputs!$C$12*Inputs!$C$14</f>
        <v/>
      </c>
      <c r="AE11" s="13">
        <f>AA11-AD11</f>
        <v/>
      </c>
      <c r="AF11" s="13">
        <f>Z11+AE11*Inputs!$C$12*(1-Inputs!$C$14)</f>
        <v/>
      </c>
      <c r="AG11" s="13">
        <f>AE11+AB11+AC11</f>
        <v/>
      </c>
      <c r="AH11" s="13">
        <f>AI10+S11</f>
        <v/>
      </c>
      <c r="AI11" s="13">
        <f>AH11+AD11</f>
        <v/>
      </c>
      <c r="AJ11" s="23">
        <f>IF(OR(AJ10="yes",AND(AND(AJ10&lt;&gt;"yes",B11&lt;=Inputs!$C$15),R11&gt;1)),"yes","no")</f>
        <v/>
      </c>
    </row>
    <row r="12">
      <c r="B12" s="21" t="n">
        <v>4</v>
      </c>
      <c r="C12" s="13">
        <f>AE11</f>
        <v/>
      </c>
      <c r="D12" s="13">
        <f>AB11</f>
        <v/>
      </c>
      <c r="E12" s="13">
        <f>AC11</f>
        <v/>
      </c>
      <c r="F12" s="13">
        <f>AF11</f>
        <v/>
      </c>
      <c r="G12" s="14">
        <f>IF(C12&gt;0,MAX(0,1-F12/C12),0)</f>
        <v/>
      </c>
      <c r="H12" s="22">
        <f>G12*Inputs!$C$14</f>
        <v/>
      </c>
      <c r="I12" s="13">
        <f>IF(AND(AJ11&lt;&gt;"yes",B12&lt;=Inputs!$C$15),Inputs!$C$6,0)</f>
        <v/>
      </c>
      <c r="J12" s="13">
        <f>IF(I12&lt;=0,0,MIN(I12/(1-$H12),$C12))</f>
        <v/>
      </c>
      <c r="K12" s="13">
        <f>J12*(1-$H12)</f>
        <v/>
      </c>
      <c r="L12" s="13">
        <f>I12-K12</f>
        <v/>
      </c>
      <c r="M12" s="13">
        <f>IF(L12&lt;=0,0,MIN(L12/(1-Inputs!$C$13),$D12))</f>
        <v/>
      </c>
      <c r="N12" s="13">
        <f>M12*(1-Inputs!$C$13)</f>
        <v/>
      </c>
      <c r="O12" s="13">
        <f>L12-N12</f>
        <v/>
      </c>
      <c r="P12" s="13">
        <f>IF(O12&lt;=0,0,MIN(O12/(1-0),$E12))</f>
        <v/>
      </c>
      <c r="Q12" s="13">
        <f>P12*(1-0)</f>
        <v/>
      </c>
      <c r="R12" s="13">
        <f>O12-Q12</f>
        <v/>
      </c>
      <c r="S12" s="13">
        <f>J12*($H12)+M12*(Inputs!$C$13)+P12*(0)</f>
        <v/>
      </c>
      <c r="T12" s="13">
        <f>J12</f>
        <v/>
      </c>
      <c r="U12" s="13">
        <f>M12</f>
        <v/>
      </c>
      <c r="V12" s="13">
        <f>P12</f>
        <v/>
      </c>
      <c r="W12" s="13">
        <f>C12-T12</f>
        <v/>
      </c>
      <c r="X12" s="13">
        <f>D12-U12</f>
        <v/>
      </c>
      <c r="Y12" s="13">
        <f>E12-V12</f>
        <v/>
      </c>
      <c r="Z12" s="13">
        <f>IF(C12&gt;0,F12-T12*F12/C12,F12)</f>
        <v/>
      </c>
      <c r="AA12" s="13">
        <f>W12*(1+Inputs!$C$11)</f>
        <v/>
      </c>
      <c r="AB12" s="13">
        <f>X12*(1+Inputs!$C$11)</f>
        <v/>
      </c>
      <c r="AC12" s="13">
        <f>Y12*(1+Inputs!$C$11)</f>
        <v/>
      </c>
      <c r="AD12" s="13">
        <f>AA12*Inputs!$C$12*Inputs!$C$14</f>
        <v/>
      </c>
      <c r="AE12" s="13">
        <f>AA12-AD12</f>
        <v/>
      </c>
      <c r="AF12" s="13">
        <f>Z12+AE12*Inputs!$C$12*(1-Inputs!$C$14)</f>
        <v/>
      </c>
      <c r="AG12" s="13">
        <f>AE12+AB12+AC12</f>
        <v/>
      </c>
      <c r="AH12" s="13">
        <f>AI11+S12</f>
        <v/>
      </c>
      <c r="AI12" s="13">
        <f>AH12+AD12</f>
        <v/>
      </c>
      <c r="AJ12" s="23">
        <f>IF(OR(AJ11="yes",AND(AND(AJ11&lt;&gt;"yes",B12&lt;=Inputs!$C$15),R12&gt;1)),"yes","no")</f>
        <v/>
      </c>
    </row>
    <row r="13">
      <c r="B13" s="21" t="n">
        <v>5</v>
      </c>
      <c r="C13" s="13">
        <f>AE12</f>
        <v/>
      </c>
      <c r="D13" s="13">
        <f>AB12</f>
        <v/>
      </c>
      <c r="E13" s="13">
        <f>AC12</f>
        <v/>
      </c>
      <c r="F13" s="13">
        <f>AF12</f>
        <v/>
      </c>
      <c r="G13" s="14">
        <f>IF(C13&gt;0,MAX(0,1-F13/C13),0)</f>
        <v/>
      </c>
      <c r="H13" s="22">
        <f>G13*Inputs!$C$14</f>
        <v/>
      </c>
      <c r="I13" s="13">
        <f>IF(AND(AJ12&lt;&gt;"yes",B13&lt;=Inputs!$C$15),Inputs!$C$6,0)</f>
        <v/>
      </c>
      <c r="J13" s="13">
        <f>IF(I13&lt;=0,0,MIN(I13/(1-$H13),$C13))</f>
        <v/>
      </c>
      <c r="K13" s="13">
        <f>J13*(1-$H13)</f>
        <v/>
      </c>
      <c r="L13" s="13">
        <f>I13-K13</f>
        <v/>
      </c>
      <c r="M13" s="13">
        <f>IF(L13&lt;=0,0,MIN(L13/(1-Inputs!$C$13),$D13))</f>
        <v/>
      </c>
      <c r="N13" s="13">
        <f>M13*(1-Inputs!$C$13)</f>
        <v/>
      </c>
      <c r="O13" s="13">
        <f>L13-N13</f>
        <v/>
      </c>
      <c r="P13" s="13">
        <f>IF(O13&lt;=0,0,MIN(O13/(1-0),$E13))</f>
        <v/>
      </c>
      <c r="Q13" s="13">
        <f>P13*(1-0)</f>
        <v/>
      </c>
      <c r="R13" s="13">
        <f>O13-Q13</f>
        <v/>
      </c>
      <c r="S13" s="13">
        <f>J13*($H13)+M13*(Inputs!$C$13)+P13*(0)</f>
        <v/>
      </c>
      <c r="T13" s="13">
        <f>J13</f>
        <v/>
      </c>
      <c r="U13" s="13">
        <f>M13</f>
        <v/>
      </c>
      <c r="V13" s="13">
        <f>P13</f>
        <v/>
      </c>
      <c r="W13" s="13">
        <f>C13-T13</f>
        <v/>
      </c>
      <c r="X13" s="13">
        <f>D13-U13</f>
        <v/>
      </c>
      <c r="Y13" s="13">
        <f>E13-V13</f>
        <v/>
      </c>
      <c r="Z13" s="13">
        <f>IF(C13&gt;0,F13-T13*F13/C13,F13)</f>
        <v/>
      </c>
      <c r="AA13" s="13">
        <f>W13*(1+Inputs!$C$11)</f>
        <v/>
      </c>
      <c r="AB13" s="13">
        <f>X13*(1+Inputs!$C$11)</f>
        <v/>
      </c>
      <c r="AC13" s="13">
        <f>Y13*(1+Inputs!$C$11)</f>
        <v/>
      </c>
      <c r="AD13" s="13">
        <f>AA13*Inputs!$C$12*Inputs!$C$14</f>
        <v/>
      </c>
      <c r="AE13" s="13">
        <f>AA13-AD13</f>
        <v/>
      </c>
      <c r="AF13" s="13">
        <f>Z13+AE13*Inputs!$C$12*(1-Inputs!$C$14)</f>
        <v/>
      </c>
      <c r="AG13" s="13">
        <f>AE13+AB13+AC13</f>
        <v/>
      </c>
      <c r="AH13" s="13">
        <f>AI12+S13</f>
        <v/>
      </c>
      <c r="AI13" s="13">
        <f>AH13+AD13</f>
        <v/>
      </c>
      <c r="AJ13" s="23">
        <f>IF(OR(AJ12="yes",AND(AND(AJ12&lt;&gt;"yes",B13&lt;=Inputs!$C$15),R13&gt;1)),"yes","no")</f>
        <v/>
      </c>
    </row>
    <row r="14">
      <c r="B14" s="21" t="n">
        <v>6</v>
      </c>
      <c r="C14" s="13">
        <f>AE13</f>
        <v/>
      </c>
      <c r="D14" s="13">
        <f>AB13</f>
        <v/>
      </c>
      <c r="E14" s="13">
        <f>AC13</f>
        <v/>
      </c>
      <c r="F14" s="13">
        <f>AF13</f>
        <v/>
      </c>
      <c r="G14" s="14">
        <f>IF(C14&gt;0,MAX(0,1-F14/C14),0)</f>
        <v/>
      </c>
      <c r="H14" s="22">
        <f>G14*Inputs!$C$14</f>
        <v/>
      </c>
      <c r="I14" s="13">
        <f>IF(AND(AJ13&lt;&gt;"yes",B14&lt;=Inputs!$C$15),Inputs!$C$6,0)</f>
        <v/>
      </c>
      <c r="J14" s="13">
        <f>IF(I14&lt;=0,0,MIN(I14/(1-$H14),$C14))</f>
        <v/>
      </c>
      <c r="K14" s="13">
        <f>J14*(1-$H14)</f>
        <v/>
      </c>
      <c r="L14" s="13">
        <f>I14-K14</f>
        <v/>
      </c>
      <c r="M14" s="13">
        <f>IF(L14&lt;=0,0,MIN(L14/(1-Inputs!$C$13),$D14))</f>
        <v/>
      </c>
      <c r="N14" s="13">
        <f>M14*(1-Inputs!$C$13)</f>
        <v/>
      </c>
      <c r="O14" s="13">
        <f>L14-N14</f>
        <v/>
      </c>
      <c r="P14" s="13">
        <f>IF(O14&lt;=0,0,MIN(O14/(1-0),$E14))</f>
        <v/>
      </c>
      <c r="Q14" s="13">
        <f>P14*(1-0)</f>
        <v/>
      </c>
      <c r="R14" s="13">
        <f>O14-Q14</f>
        <v/>
      </c>
      <c r="S14" s="13">
        <f>J14*($H14)+M14*(Inputs!$C$13)+P14*(0)</f>
        <v/>
      </c>
      <c r="T14" s="13">
        <f>J14</f>
        <v/>
      </c>
      <c r="U14" s="13">
        <f>M14</f>
        <v/>
      </c>
      <c r="V14" s="13">
        <f>P14</f>
        <v/>
      </c>
      <c r="W14" s="13">
        <f>C14-T14</f>
        <v/>
      </c>
      <c r="X14" s="13">
        <f>D14-U14</f>
        <v/>
      </c>
      <c r="Y14" s="13">
        <f>E14-V14</f>
        <v/>
      </c>
      <c r="Z14" s="13">
        <f>IF(C14&gt;0,F14-T14*F14/C14,F14)</f>
        <v/>
      </c>
      <c r="AA14" s="13">
        <f>W14*(1+Inputs!$C$11)</f>
        <v/>
      </c>
      <c r="AB14" s="13">
        <f>X14*(1+Inputs!$C$11)</f>
        <v/>
      </c>
      <c r="AC14" s="13">
        <f>Y14*(1+Inputs!$C$11)</f>
        <v/>
      </c>
      <c r="AD14" s="13">
        <f>AA14*Inputs!$C$12*Inputs!$C$14</f>
        <v/>
      </c>
      <c r="AE14" s="13">
        <f>AA14-AD14</f>
        <v/>
      </c>
      <c r="AF14" s="13">
        <f>Z14+AE14*Inputs!$C$12*(1-Inputs!$C$14)</f>
        <v/>
      </c>
      <c r="AG14" s="13">
        <f>AE14+AB14+AC14</f>
        <v/>
      </c>
      <c r="AH14" s="13">
        <f>AI13+S14</f>
        <v/>
      </c>
      <c r="AI14" s="13">
        <f>AH14+AD14</f>
        <v/>
      </c>
      <c r="AJ14" s="23">
        <f>IF(OR(AJ13="yes",AND(AND(AJ13&lt;&gt;"yes",B14&lt;=Inputs!$C$15),R14&gt;1)),"yes","no")</f>
        <v/>
      </c>
    </row>
    <row r="15">
      <c r="B15" s="21" t="n">
        <v>7</v>
      </c>
      <c r="C15" s="13">
        <f>AE14</f>
        <v/>
      </c>
      <c r="D15" s="13">
        <f>AB14</f>
        <v/>
      </c>
      <c r="E15" s="13">
        <f>AC14</f>
        <v/>
      </c>
      <c r="F15" s="13">
        <f>AF14</f>
        <v/>
      </c>
      <c r="G15" s="14">
        <f>IF(C15&gt;0,MAX(0,1-F15/C15),0)</f>
        <v/>
      </c>
      <c r="H15" s="22">
        <f>G15*Inputs!$C$14</f>
        <v/>
      </c>
      <c r="I15" s="13">
        <f>IF(AND(AJ14&lt;&gt;"yes",B15&lt;=Inputs!$C$15),Inputs!$C$6,0)</f>
        <v/>
      </c>
      <c r="J15" s="13">
        <f>IF(I15&lt;=0,0,MIN(I15/(1-$H15),$C15))</f>
        <v/>
      </c>
      <c r="K15" s="13">
        <f>J15*(1-$H15)</f>
        <v/>
      </c>
      <c r="L15" s="13">
        <f>I15-K15</f>
        <v/>
      </c>
      <c r="M15" s="13">
        <f>IF(L15&lt;=0,0,MIN(L15/(1-Inputs!$C$13),$D15))</f>
        <v/>
      </c>
      <c r="N15" s="13">
        <f>M15*(1-Inputs!$C$13)</f>
        <v/>
      </c>
      <c r="O15" s="13">
        <f>L15-N15</f>
        <v/>
      </c>
      <c r="P15" s="13">
        <f>IF(O15&lt;=0,0,MIN(O15/(1-0),$E15))</f>
        <v/>
      </c>
      <c r="Q15" s="13">
        <f>P15*(1-0)</f>
        <v/>
      </c>
      <c r="R15" s="13">
        <f>O15-Q15</f>
        <v/>
      </c>
      <c r="S15" s="13">
        <f>J15*($H15)+M15*(Inputs!$C$13)+P15*(0)</f>
        <v/>
      </c>
      <c r="T15" s="13">
        <f>J15</f>
        <v/>
      </c>
      <c r="U15" s="13">
        <f>M15</f>
        <v/>
      </c>
      <c r="V15" s="13">
        <f>P15</f>
        <v/>
      </c>
      <c r="W15" s="13">
        <f>C15-T15</f>
        <v/>
      </c>
      <c r="X15" s="13">
        <f>D15-U15</f>
        <v/>
      </c>
      <c r="Y15" s="13">
        <f>E15-V15</f>
        <v/>
      </c>
      <c r="Z15" s="13">
        <f>IF(C15&gt;0,F15-T15*F15/C15,F15)</f>
        <v/>
      </c>
      <c r="AA15" s="13">
        <f>W15*(1+Inputs!$C$11)</f>
        <v/>
      </c>
      <c r="AB15" s="13">
        <f>X15*(1+Inputs!$C$11)</f>
        <v/>
      </c>
      <c r="AC15" s="13">
        <f>Y15*(1+Inputs!$C$11)</f>
        <v/>
      </c>
      <c r="AD15" s="13">
        <f>AA15*Inputs!$C$12*Inputs!$C$14</f>
        <v/>
      </c>
      <c r="AE15" s="13">
        <f>AA15-AD15</f>
        <v/>
      </c>
      <c r="AF15" s="13">
        <f>Z15+AE15*Inputs!$C$12*(1-Inputs!$C$14)</f>
        <v/>
      </c>
      <c r="AG15" s="13">
        <f>AE15+AB15+AC15</f>
        <v/>
      </c>
      <c r="AH15" s="13">
        <f>AI14+S15</f>
        <v/>
      </c>
      <c r="AI15" s="13">
        <f>AH15+AD15</f>
        <v/>
      </c>
      <c r="AJ15" s="23">
        <f>IF(OR(AJ14="yes",AND(AND(AJ14&lt;&gt;"yes",B15&lt;=Inputs!$C$15),R15&gt;1)),"yes","no")</f>
        <v/>
      </c>
    </row>
    <row r="16">
      <c r="B16" s="21" t="n">
        <v>8</v>
      </c>
      <c r="C16" s="13">
        <f>AE15</f>
        <v/>
      </c>
      <c r="D16" s="13">
        <f>AB15</f>
        <v/>
      </c>
      <c r="E16" s="13">
        <f>AC15</f>
        <v/>
      </c>
      <c r="F16" s="13">
        <f>AF15</f>
        <v/>
      </c>
      <c r="G16" s="14">
        <f>IF(C16&gt;0,MAX(0,1-F16/C16),0)</f>
        <v/>
      </c>
      <c r="H16" s="22">
        <f>G16*Inputs!$C$14</f>
        <v/>
      </c>
      <c r="I16" s="13">
        <f>IF(AND(AJ15&lt;&gt;"yes",B16&lt;=Inputs!$C$15),Inputs!$C$6,0)</f>
        <v/>
      </c>
      <c r="J16" s="13">
        <f>IF(I16&lt;=0,0,MIN(I16/(1-$H16),$C16))</f>
        <v/>
      </c>
      <c r="K16" s="13">
        <f>J16*(1-$H16)</f>
        <v/>
      </c>
      <c r="L16" s="13">
        <f>I16-K16</f>
        <v/>
      </c>
      <c r="M16" s="13">
        <f>IF(L16&lt;=0,0,MIN(L16/(1-Inputs!$C$13),$D16))</f>
        <v/>
      </c>
      <c r="N16" s="13">
        <f>M16*(1-Inputs!$C$13)</f>
        <v/>
      </c>
      <c r="O16" s="13">
        <f>L16-N16</f>
        <v/>
      </c>
      <c r="P16" s="13">
        <f>IF(O16&lt;=0,0,MIN(O16/(1-0),$E16))</f>
        <v/>
      </c>
      <c r="Q16" s="13">
        <f>P16*(1-0)</f>
        <v/>
      </c>
      <c r="R16" s="13">
        <f>O16-Q16</f>
        <v/>
      </c>
      <c r="S16" s="13">
        <f>J16*($H16)+M16*(Inputs!$C$13)+P16*(0)</f>
        <v/>
      </c>
      <c r="T16" s="13">
        <f>J16</f>
        <v/>
      </c>
      <c r="U16" s="13">
        <f>M16</f>
        <v/>
      </c>
      <c r="V16" s="13">
        <f>P16</f>
        <v/>
      </c>
      <c r="W16" s="13">
        <f>C16-T16</f>
        <v/>
      </c>
      <c r="X16" s="13">
        <f>D16-U16</f>
        <v/>
      </c>
      <c r="Y16" s="13">
        <f>E16-V16</f>
        <v/>
      </c>
      <c r="Z16" s="13">
        <f>IF(C16&gt;0,F16-T16*F16/C16,F16)</f>
        <v/>
      </c>
      <c r="AA16" s="13">
        <f>W16*(1+Inputs!$C$11)</f>
        <v/>
      </c>
      <c r="AB16" s="13">
        <f>X16*(1+Inputs!$C$11)</f>
        <v/>
      </c>
      <c r="AC16" s="13">
        <f>Y16*(1+Inputs!$C$11)</f>
        <v/>
      </c>
      <c r="AD16" s="13">
        <f>AA16*Inputs!$C$12*Inputs!$C$14</f>
        <v/>
      </c>
      <c r="AE16" s="13">
        <f>AA16-AD16</f>
        <v/>
      </c>
      <c r="AF16" s="13">
        <f>Z16+AE16*Inputs!$C$12*(1-Inputs!$C$14)</f>
        <v/>
      </c>
      <c r="AG16" s="13">
        <f>AE16+AB16+AC16</f>
        <v/>
      </c>
      <c r="AH16" s="13">
        <f>AI15+S16</f>
        <v/>
      </c>
      <c r="AI16" s="13">
        <f>AH16+AD16</f>
        <v/>
      </c>
      <c r="AJ16" s="23">
        <f>IF(OR(AJ15="yes",AND(AND(AJ15&lt;&gt;"yes",B16&lt;=Inputs!$C$15),R16&gt;1)),"yes","no")</f>
        <v/>
      </c>
    </row>
    <row r="17">
      <c r="B17" s="21" t="n">
        <v>9</v>
      </c>
      <c r="C17" s="13">
        <f>AE16</f>
        <v/>
      </c>
      <c r="D17" s="13">
        <f>AB16</f>
        <v/>
      </c>
      <c r="E17" s="13">
        <f>AC16</f>
        <v/>
      </c>
      <c r="F17" s="13">
        <f>AF16</f>
        <v/>
      </c>
      <c r="G17" s="14">
        <f>IF(C17&gt;0,MAX(0,1-F17/C17),0)</f>
        <v/>
      </c>
      <c r="H17" s="22">
        <f>G17*Inputs!$C$14</f>
        <v/>
      </c>
      <c r="I17" s="13">
        <f>IF(AND(AJ16&lt;&gt;"yes",B17&lt;=Inputs!$C$15),Inputs!$C$6,0)</f>
        <v/>
      </c>
      <c r="J17" s="13">
        <f>IF(I17&lt;=0,0,MIN(I17/(1-$H17),$C17))</f>
        <v/>
      </c>
      <c r="K17" s="13">
        <f>J17*(1-$H17)</f>
        <v/>
      </c>
      <c r="L17" s="13">
        <f>I17-K17</f>
        <v/>
      </c>
      <c r="M17" s="13">
        <f>IF(L17&lt;=0,0,MIN(L17/(1-Inputs!$C$13),$D17))</f>
        <v/>
      </c>
      <c r="N17" s="13">
        <f>M17*(1-Inputs!$C$13)</f>
        <v/>
      </c>
      <c r="O17" s="13">
        <f>L17-N17</f>
        <v/>
      </c>
      <c r="P17" s="13">
        <f>IF(O17&lt;=0,0,MIN(O17/(1-0),$E17))</f>
        <v/>
      </c>
      <c r="Q17" s="13">
        <f>P17*(1-0)</f>
        <v/>
      </c>
      <c r="R17" s="13">
        <f>O17-Q17</f>
        <v/>
      </c>
      <c r="S17" s="13">
        <f>J17*($H17)+M17*(Inputs!$C$13)+P17*(0)</f>
        <v/>
      </c>
      <c r="T17" s="13">
        <f>J17</f>
        <v/>
      </c>
      <c r="U17" s="13">
        <f>M17</f>
        <v/>
      </c>
      <c r="V17" s="13">
        <f>P17</f>
        <v/>
      </c>
      <c r="W17" s="13">
        <f>C17-T17</f>
        <v/>
      </c>
      <c r="X17" s="13">
        <f>D17-U17</f>
        <v/>
      </c>
      <c r="Y17" s="13">
        <f>E17-V17</f>
        <v/>
      </c>
      <c r="Z17" s="13">
        <f>IF(C17&gt;0,F17-T17*F17/C17,F17)</f>
        <v/>
      </c>
      <c r="AA17" s="13">
        <f>W17*(1+Inputs!$C$11)</f>
        <v/>
      </c>
      <c r="AB17" s="13">
        <f>X17*(1+Inputs!$C$11)</f>
        <v/>
      </c>
      <c r="AC17" s="13">
        <f>Y17*(1+Inputs!$C$11)</f>
        <v/>
      </c>
      <c r="AD17" s="13">
        <f>AA17*Inputs!$C$12*Inputs!$C$14</f>
        <v/>
      </c>
      <c r="AE17" s="13">
        <f>AA17-AD17</f>
        <v/>
      </c>
      <c r="AF17" s="13">
        <f>Z17+AE17*Inputs!$C$12*(1-Inputs!$C$14)</f>
        <v/>
      </c>
      <c r="AG17" s="13">
        <f>AE17+AB17+AC17</f>
        <v/>
      </c>
      <c r="AH17" s="13">
        <f>AI16+S17</f>
        <v/>
      </c>
      <c r="AI17" s="13">
        <f>AH17+AD17</f>
        <v/>
      </c>
      <c r="AJ17" s="23">
        <f>IF(OR(AJ16="yes",AND(AND(AJ16&lt;&gt;"yes",B17&lt;=Inputs!$C$15),R17&gt;1)),"yes","no")</f>
        <v/>
      </c>
    </row>
    <row r="18">
      <c r="B18" s="21" t="n">
        <v>10</v>
      </c>
      <c r="C18" s="13">
        <f>AE17</f>
        <v/>
      </c>
      <c r="D18" s="13">
        <f>AB17</f>
        <v/>
      </c>
      <c r="E18" s="13">
        <f>AC17</f>
        <v/>
      </c>
      <c r="F18" s="13">
        <f>AF17</f>
        <v/>
      </c>
      <c r="G18" s="14">
        <f>IF(C18&gt;0,MAX(0,1-F18/C18),0)</f>
        <v/>
      </c>
      <c r="H18" s="22">
        <f>G18*Inputs!$C$14</f>
        <v/>
      </c>
      <c r="I18" s="13">
        <f>IF(AND(AJ17&lt;&gt;"yes",B18&lt;=Inputs!$C$15),Inputs!$C$6,0)</f>
        <v/>
      </c>
      <c r="J18" s="13">
        <f>IF(I18&lt;=0,0,MIN(I18/(1-$H18),$C18))</f>
        <v/>
      </c>
      <c r="K18" s="13">
        <f>J18*(1-$H18)</f>
        <v/>
      </c>
      <c r="L18" s="13">
        <f>I18-K18</f>
        <v/>
      </c>
      <c r="M18" s="13">
        <f>IF(L18&lt;=0,0,MIN(L18/(1-Inputs!$C$13),$D18))</f>
        <v/>
      </c>
      <c r="N18" s="13">
        <f>M18*(1-Inputs!$C$13)</f>
        <v/>
      </c>
      <c r="O18" s="13">
        <f>L18-N18</f>
        <v/>
      </c>
      <c r="P18" s="13">
        <f>IF(O18&lt;=0,0,MIN(O18/(1-0),$E18))</f>
        <v/>
      </c>
      <c r="Q18" s="13">
        <f>P18*(1-0)</f>
        <v/>
      </c>
      <c r="R18" s="13">
        <f>O18-Q18</f>
        <v/>
      </c>
      <c r="S18" s="13">
        <f>J18*($H18)+M18*(Inputs!$C$13)+P18*(0)</f>
        <v/>
      </c>
      <c r="T18" s="13">
        <f>J18</f>
        <v/>
      </c>
      <c r="U18" s="13">
        <f>M18</f>
        <v/>
      </c>
      <c r="V18" s="13">
        <f>P18</f>
        <v/>
      </c>
      <c r="W18" s="13">
        <f>C18-T18</f>
        <v/>
      </c>
      <c r="X18" s="13">
        <f>D18-U18</f>
        <v/>
      </c>
      <c r="Y18" s="13">
        <f>E18-V18</f>
        <v/>
      </c>
      <c r="Z18" s="13">
        <f>IF(C18&gt;0,F18-T18*F18/C18,F18)</f>
        <v/>
      </c>
      <c r="AA18" s="13">
        <f>W18*(1+Inputs!$C$11)</f>
        <v/>
      </c>
      <c r="AB18" s="13">
        <f>X18*(1+Inputs!$C$11)</f>
        <v/>
      </c>
      <c r="AC18" s="13">
        <f>Y18*(1+Inputs!$C$11)</f>
        <v/>
      </c>
      <c r="AD18" s="13">
        <f>AA18*Inputs!$C$12*Inputs!$C$14</f>
        <v/>
      </c>
      <c r="AE18" s="13">
        <f>AA18-AD18</f>
        <v/>
      </c>
      <c r="AF18" s="13">
        <f>Z18+AE18*Inputs!$C$12*(1-Inputs!$C$14)</f>
        <v/>
      </c>
      <c r="AG18" s="13">
        <f>AE18+AB18+AC18</f>
        <v/>
      </c>
      <c r="AH18" s="13">
        <f>AI17+S18</f>
        <v/>
      </c>
      <c r="AI18" s="13">
        <f>AH18+AD18</f>
        <v/>
      </c>
      <c r="AJ18" s="23">
        <f>IF(OR(AJ17="yes",AND(AND(AJ17&lt;&gt;"yes",B18&lt;=Inputs!$C$15),R18&gt;1)),"yes","no")</f>
        <v/>
      </c>
    </row>
    <row r="19">
      <c r="B19" s="21" t="n">
        <v>11</v>
      </c>
      <c r="C19" s="13">
        <f>AE18</f>
        <v/>
      </c>
      <c r="D19" s="13">
        <f>AB18</f>
        <v/>
      </c>
      <c r="E19" s="13">
        <f>AC18</f>
        <v/>
      </c>
      <c r="F19" s="13">
        <f>AF18</f>
        <v/>
      </c>
      <c r="G19" s="14">
        <f>IF(C19&gt;0,MAX(0,1-F19/C19),0)</f>
        <v/>
      </c>
      <c r="H19" s="22">
        <f>G19*Inputs!$C$14</f>
        <v/>
      </c>
      <c r="I19" s="13">
        <f>IF(AND(AJ18&lt;&gt;"yes",B19&lt;=Inputs!$C$15),Inputs!$C$6,0)</f>
        <v/>
      </c>
      <c r="J19" s="13">
        <f>IF(I19&lt;=0,0,MIN(I19/(1-$H19),$C19))</f>
        <v/>
      </c>
      <c r="K19" s="13">
        <f>J19*(1-$H19)</f>
        <v/>
      </c>
      <c r="L19" s="13">
        <f>I19-K19</f>
        <v/>
      </c>
      <c r="M19" s="13">
        <f>IF(L19&lt;=0,0,MIN(L19/(1-Inputs!$C$13),$D19))</f>
        <v/>
      </c>
      <c r="N19" s="13">
        <f>M19*(1-Inputs!$C$13)</f>
        <v/>
      </c>
      <c r="O19" s="13">
        <f>L19-N19</f>
        <v/>
      </c>
      <c r="P19" s="13">
        <f>IF(O19&lt;=0,0,MIN(O19/(1-0),$E19))</f>
        <v/>
      </c>
      <c r="Q19" s="13">
        <f>P19*(1-0)</f>
        <v/>
      </c>
      <c r="R19" s="13">
        <f>O19-Q19</f>
        <v/>
      </c>
      <c r="S19" s="13">
        <f>J19*($H19)+M19*(Inputs!$C$13)+P19*(0)</f>
        <v/>
      </c>
      <c r="T19" s="13">
        <f>J19</f>
        <v/>
      </c>
      <c r="U19" s="13">
        <f>M19</f>
        <v/>
      </c>
      <c r="V19" s="13">
        <f>P19</f>
        <v/>
      </c>
      <c r="W19" s="13">
        <f>C19-T19</f>
        <v/>
      </c>
      <c r="X19" s="13">
        <f>D19-U19</f>
        <v/>
      </c>
      <c r="Y19" s="13">
        <f>E19-V19</f>
        <v/>
      </c>
      <c r="Z19" s="13">
        <f>IF(C19&gt;0,F19-T19*F19/C19,F19)</f>
        <v/>
      </c>
      <c r="AA19" s="13">
        <f>W19*(1+Inputs!$C$11)</f>
        <v/>
      </c>
      <c r="AB19" s="13">
        <f>X19*(1+Inputs!$C$11)</f>
        <v/>
      </c>
      <c r="AC19" s="13">
        <f>Y19*(1+Inputs!$C$11)</f>
        <v/>
      </c>
      <c r="AD19" s="13">
        <f>AA19*Inputs!$C$12*Inputs!$C$14</f>
        <v/>
      </c>
      <c r="AE19" s="13">
        <f>AA19-AD19</f>
        <v/>
      </c>
      <c r="AF19" s="13">
        <f>Z19+AE19*Inputs!$C$12*(1-Inputs!$C$14)</f>
        <v/>
      </c>
      <c r="AG19" s="13">
        <f>AE19+AB19+AC19</f>
        <v/>
      </c>
      <c r="AH19" s="13">
        <f>AI18+S19</f>
        <v/>
      </c>
      <c r="AI19" s="13">
        <f>AH19+AD19</f>
        <v/>
      </c>
      <c r="AJ19" s="23">
        <f>IF(OR(AJ18="yes",AND(AND(AJ18&lt;&gt;"yes",B19&lt;=Inputs!$C$15),R19&gt;1)),"yes","no")</f>
        <v/>
      </c>
    </row>
    <row r="20">
      <c r="B20" s="21" t="n">
        <v>12</v>
      </c>
      <c r="C20" s="13">
        <f>AE19</f>
        <v/>
      </c>
      <c r="D20" s="13">
        <f>AB19</f>
        <v/>
      </c>
      <c r="E20" s="13">
        <f>AC19</f>
        <v/>
      </c>
      <c r="F20" s="13">
        <f>AF19</f>
        <v/>
      </c>
      <c r="G20" s="14">
        <f>IF(C20&gt;0,MAX(0,1-F20/C20),0)</f>
        <v/>
      </c>
      <c r="H20" s="22">
        <f>G20*Inputs!$C$14</f>
        <v/>
      </c>
      <c r="I20" s="13">
        <f>IF(AND(AJ19&lt;&gt;"yes",B20&lt;=Inputs!$C$15),Inputs!$C$6,0)</f>
        <v/>
      </c>
      <c r="J20" s="13">
        <f>IF(I20&lt;=0,0,MIN(I20/(1-$H20),$C20))</f>
        <v/>
      </c>
      <c r="K20" s="13">
        <f>J20*(1-$H20)</f>
        <v/>
      </c>
      <c r="L20" s="13">
        <f>I20-K20</f>
        <v/>
      </c>
      <c r="M20" s="13">
        <f>IF(L20&lt;=0,0,MIN(L20/(1-Inputs!$C$13),$D20))</f>
        <v/>
      </c>
      <c r="N20" s="13">
        <f>M20*(1-Inputs!$C$13)</f>
        <v/>
      </c>
      <c r="O20" s="13">
        <f>L20-N20</f>
        <v/>
      </c>
      <c r="P20" s="13">
        <f>IF(O20&lt;=0,0,MIN(O20/(1-0),$E20))</f>
        <v/>
      </c>
      <c r="Q20" s="13">
        <f>P20*(1-0)</f>
        <v/>
      </c>
      <c r="R20" s="13">
        <f>O20-Q20</f>
        <v/>
      </c>
      <c r="S20" s="13">
        <f>J20*($H20)+M20*(Inputs!$C$13)+P20*(0)</f>
        <v/>
      </c>
      <c r="T20" s="13">
        <f>J20</f>
        <v/>
      </c>
      <c r="U20" s="13">
        <f>M20</f>
        <v/>
      </c>
      <c r="V20" s="13">
        <f>P20</f>
        <v/>
      </c>
      <c r="W20" s="13">
        <f>C20-T20</f>
        <v/>
      </c>
      <c r="X20" s="13">
        <f>D20-U20</f>
        <v/>
      </c>
      <c r="Y20" s="13">
        <f>E20-V20</f>
        <v/>
      </c>
      <c r="Z20" s="13">
        <f>IF(C20&gt;0,F20-T20*F20/C20,F20)</f>
        <v/>
      </c>
      <c r="AA20" s="13">
        <f>W20*(1+Inputs!$C$11)</f>
        <v/>
      </c>
      <c r="AB20" s="13">
        <f>X20*(1+Inputs!$C$11)</f>
        <v/>
      </c>
      <c r="AC20" s="13">
        <f>Y20*(1+Inputs!$C$11)</f>
        <v/>
      </c>
      <c r="AD20" s="13">
        <f>AA20*Inputs!$C$12*Inputs!$C$14</f>
        <v/>
      </c>
      <c r="AE20" s="13">
        <f>AA20-AD20</f>
        <v/>
      </c>
      <c r="AF20" s="13">
        <f>Z20+AE20*Inputs!$C$12*(1-Inputs!$C$14)</f>
        <v/>
      </c>
      <c r="AG20" s="13">
        <f>AE20+AB20+AC20</f>
        <v/>
      </c>
      <c r="AH20" s="13">
        <f>AI19+S20</f>
        <v/>
      </c>
      <c r="AI20" s="13">
        <f>AH20+AD20</f>
        <v/>
      </c>
      <c r="AJ20" s="23">
        <f>IF(OR(AJ19="yes",AND(AND(AJ19&lt;&gt;"yes",B20&lt;=Inputs!$C$15),R20&gt;1)),"yes","no")</f>
        <v/>
      </c>
    </row>
    <row r="21">
      <c r="B21" s="21" t="n">
        <v>13</v>
      </c>
      <c r="C21" s="13">
        <f>AE20</f>
        <v/>
      </c>
      <c r="D21" s="13">
        <f>AB20</f>
        <v/>
      </c>
      <c r="E21" s="13">
        <f>AC20</f>
        <v/>
      </c>
      <c r="F21" s="13">
        <f>AF20</f>
        <v/>
      </c>
      <c r="G21" s="14">
        <f>IF(C21&gt;0,MAX(0,1-F21/C21),0)</f>
        <v/>
      </c>
      <c r="H21" s="22">
        <f>G21*Inputs!$C$14</f>
        <v/>
      </c>
      <c r="I21" s="13">
        <f>IF(AND(AJ20&lt;&gt;"yes",B21&lt;=Inputs!$C$15),Inputs!$C$6,0)</f>
        <v/>
      </c>
      <c r="J21" s="13">
        <f>IF(I21&lt;=0,0,MIN(I21/(1-$H21),$C21))</f>
        <v/>
      </c>
      <c r="K21" s="13">
        <f>J21*(1-$H21)</f>
        <v/>
      </c>
      <c r="L21" s="13">
        <f>I21-K21</f>
        <v/>
      </c>
      <c r="M21" s="13">
        <f>IF(L21&lt;=0,0,MIN(L21/(1-Inputs!$C$13),$D21))</f>
        <v/>
      </c>
      <c r="N21" s="13">
        <f>M21*(1-Inputs!$C$13)</f>
        <v/>
      </c>
      <c r="O21" s="13">
        <f>L21-N21</f>
        <v/>
      </c>
      <c r="P21" s="13">
        <f>IF(O21&lt;=0,0,MIN(O21/(1-0),$E21))</f>
        <v/>
      </c>
      <c r="Q21" s="13">
        <f>P21*(1-0)</f>
        <v/>
      </c>
      <c r="R21" s="13">
        <f>O21-Q21</f>
        <v/>
      </c>
      <c r="S21" s="13">
        <f>J21*($H21)+M21*(Inputs!$C$13)+P21*(0)</f>
        <v/>
      </c>
      <c r="T21" s="13">
        <f>J21</f>
        <v/>
      </c>
      <c r="U21" s="13">
        <f>M21</f>
        <v/>
      </c>
      <c r="V21" s="13">
        <f>P21</f>
        <v/>
      </c>
      <c r="W21" s="13">
        <f>C21-T21</f>
        <v/>
      </c>
      <c r="X21" s="13">
        <f>D21-U21</f>
        <v/>
      </c>
      <c r="Y21" s="13">
        <f>E21-V21</f>
        <v/>
      </c>
      <c r="Z21" s="13">
        <f>IF(C21&gt;0,F21-T21*F21/C21,F21)</f>
        <v/>
      </c>
      <c r="AA21" s="13">
        <f>W21*(1+Inputs!$C$11)</f>
        <v/>
      </c>
      <c r="AB21" s="13">
        <f>X21*(1+Inputs!$C$11)</f>
        <v/>
      </c>
      <c r="AC21" s="13">
        <f>Y21*(1+Inputs!$C$11)</f>
        <v/>
      </c>
      <c r="AD21" s="13">
        <f>AA21*Inputs!$C$12*Inputs!$C$14</f>
        <v/>
      </c>
      <c r="AE21" s="13">
        <f>AA21-AD21</f>
        <v/>
      </c>
      <c r="AF21" s="13">
        <f>Z21+AE21*Inputs!$C$12*(1-Inputs!$C$14)</f>
        <v/>
      </c>
      <c r="AG21" s="13">
        <f>AE21+AB21+AC21</f>
        <v/>
      </c>
      <c r="AH21" s="13">
        <f>AI20+S21</f>
        <v/>
      </c>
      <c r="AI21" s="13">
        <f>AH21+AD21</f>
        <v/>
      </c>
      <c r="AJ21" s="23">
        <f>IF(OR(AJ20="yes",AND(AND(AJ20&lt;&gt;"yes",B21&lt;=Inputs!$C$15),R21&gt;1)),"yes","no")</f>
        <v/>
      </c>
    </row>
    <row r="22">
      <c r="B22" s="21" t="n">
        <v>14</v>
      </c>
      <c r="C22" s="13">
        <f>AE21</f>
        <v/>
      </c>
      <c r="D22" s="13">
        <f>AB21</f>
        <v/>
      </c>
      <c r="E22" s="13">
        <f>AC21</f>
        <v/>
      </c>
      <c r="F22" s="13">
        <f>AF21</f>
        <v/>
      </c>
      <c r="G22" s="14">
        <f>IF(C22&gt;0,MAX(0,1-F22/C22),0)</f>
        <v/>
      </c>
      <c r="H22" s="22">
        <f>G22*Inputs!$C$14</f>
        <v/>
      </c>
      <c r="I22" s="13">
        <f>IF(AND(AJ21&lt;&gt;"yes",B22&lt;=Inputs!$C$15),Inputs!$C$6,0)</f>
        <v/>
      </c>
      <c r="J22" s="13">
        <f>IF(I22&lt;=0,0,MIN(I22/(1-$H22),$C22))</f>
        <v/>
      </c>
      <c r="K22" s="13">
        <f>J22*(1-$H22)</f>
        <v/>
      </c>
      <c r="L22" s="13">
        <f>I22-K22</f>
        <v/>
      </c>
      <c r="M22" s="13">
        <f>IF(L22&lt;=0,0,MIN(L22/(1-Inputs!$C$13),$D22))</f>
        <v/>
      </c>
      <c r="N22" s="13">
        <f>M22*(1-Inputs!$C$13)</f>
        <v/>
      </c>
      <c r="O22" s="13">
        <f>L22-N22</f>
        <v/>
      </c>
      <c r="P22" s="13">
        <f>IF(O22&lt;=0,0,MIN(O22/(1-0),$E22))</f>
        <v/>
      </c>
      <c r="Q22" s="13">
        <f>P22*(1-0)</f>
        <v/>
      </c>
      <c r="R22" s="13">
        <f>O22-Q22</f>
        <v/>
      </c>
      <c r="S22" s="13">
        <f>J22*($H22)+M22*(Inputs!$C$13)+P22*(0)</f>
        <v/>
      </c>
      <c r="T22" s="13">
        <f>J22</f>
        <v/>
      </c>
      <c r="U22" s="13">
        <f>M22</f>
        <v/>
      </c>
      <c r="V22" s="13">
        <f>P22</f>
        <v/>
      </c>
      <c r="W22" s="13">
        <f>C22-T22</f>
        <v/>
      </c>
      <c r="X22" s="13">
        <f>D22-U22</f>
        <v/>
      </c>
      <c r="Y22" s="13">
        <f>E22-V22</f>
        <v/>
      </c>
      <c r="Z22" s="13">
        <f>IF(C22&gt;0,F22-T22*F22/C22,F22)</f>
        <v/>
      </c>
      <c r="AA22" s="13">
        <f>W22*(1+Inputs!$C$11)</f>
        <v/>
      </c>
      <c r="AB22" s="13">
        <f>X22*(1+Inputs!$C$11)</f>
        <v/>
      </c>
      <c r="AC22" s="13">
        <f>Y22*(1+Inputs!$C$11)</f>
        <v/>
      </c>
      <c r="AD22" s="13">
        <f>AA22*Inputs!$C$12*Inputs!$C$14</f>
        <v/>
      </c>
      <c r="AE22" s="13">
        <f>AA22-AD22</f>
        <v/>
      </c>
      <c r="AF22" s="13">
        <f>Z22+AE22*Inputs!$C$12*(1-Inputs!$C$14)</f>
        <v/>
      </c>
      <c r="AG22" s="13">
        <f>AE22+AB22+AC22</f>
        <v/>
      </c>
      <c r="AH22" s="13">
        <f>AI21+S22</f>
        <v/>
      </c>
      <c r="AI22" s="13">
        <f>AH22+AD22</f>
        <v/>
      </c>
      <c r="AJ22" s="23">
        <f>IF(OR(AJ21="yes",AND(AND(AJ21&lt;&gt;"yes",B22&lt;=Inputs!$C$15),R22&gt;1)),"yes","no")</f>
        <v/>
      </c>
    </row>
    <row r="23">
      <c r="B23" s="21" t="n">
        <v>15</v>
      </c>
      <c r="C23" s="13">
        <f>AE22</f>
        <v/>
      </c>
      <c r="D23" s="13">
        <f>AB22</f>
        <v/>
      </c>
      <c r="E23" s="13">
        <f>AC22</f>
        <v/>
      </c>
      <c r="F23" s="13">
        <f>AF22</f>
        <v/>
      </c>
      <c r="G23" s="14">
        <f>IF(C23&gt;0,MAX(0,1-F23/C23),0)</f>
        <v/>
      </c>
      <c r="H23" s="22">
        <f>G23*Inputs!$C$14</f>
        <v/>
      </c>
      <c r="I23" s="13">
        <f>IF(AND(AJ22&lt;&gt;"yes",B23&lt;=Inputs!$C$15),Inputs!$C$6,0)</f>
        <v/>
      </c>
      <c r="J23" s="13">
        <f>IF(I23&lt;=0,0,MIN(I23/(1-$H23),$C23))</f>
        <v/>
      </c>
      <c r="K23" s="13">
        <f>J23*(1-$H23)</f>
        <v/>
      </c>
      <c r="L23" s="13">
        <f>I23-K23</f>
        <v/>
      </c>
      <c r="M23" s="13">
        <f>IF(L23&lt;=0,0,MIN(L23/(1-Inputs!$C$13),$D23))</f>
        <v/>
      </c>
      <c r="N23" s="13">
        <f>M23*(1-Inputs!$C$13)</f>
        <v/>
      </c>
      <c r="O23" s="13">
        <f>L23-N23</f>
        <v/>
      </c>
      <c r="P23" s="13">
        <f>IF(O23&lt;=0,0,MIN(O23/(1-0),$E23))</f>
        <v/>
      </c>
      <c r="Q23" s="13">
        <f>P23*(1-0)</f>
        <v/>
      </c>
      <c r="R23" s="13">
        <f>O23-Q23</f>
        <v/>
      </c>
      <c r="S23" s="13">
        <f>J23*($H23)+M23*(Inputs!$C$13)+P23*(0)</f>
        <v/>
      </c>
      <c r="T23" s="13">
        <f>J23</f>
        <v/>
      </c>
      <c r="U23" s="13">
        <f>M23</f>
        <v/>
      </c>
      <c r="V23" s="13">
        <f>P23</f>
        <v/>
      </c>
      <c r="W23" s="13">
        <f>C23-T23</f>
        <v/>
      </c>
      <c r="X23" s="13">
        <f>D23-U23</f>
        <v/>
      </c>
      <c r="Y23" s="13">
        <f>E23-V23</f>
        <v/>
      </c>
      <c r="Z23" s="13">
        <f>IF(C23&gt;0,F23-T23*F23/C23,F23)</f>
        <v/>
      </c>
      <c r="AA23" s="13">
        <f>W23*(1+Inputs!$C$11)</f>
        <v/>
      </c>
      <c r="AB23" s="13">
        <f>X23*(1+Inputs!$C$11)</f>
        <v/>
      </c>
      <c r="AC23" s="13">
        <f>Y23*(1+Inputs!$C$11)</f>
        <v/>
      </c>
      <c r="AD23" s="13">
        <f>AA23*Inputs!$C$12*Inputs!$C$14</f>
        <v/>
      </c>
      <c r="AE23" s="13">
        <f>AA23-AD23</f>
        <v/>
      </c>
      <c r="AF23" s="13">
        <f>Z23+AE23*Inputs!$C$12*(1-Inputs!$C$14)</f>
        <v/>
      </c>
      <c r="AG23" s="13">
        <f>AE23+AB23+AC23</f>
        <v/>
      </c>
      <c r="AH23" s="13">
        <f>AI22+S23</f>
        <v/>
      </c>
      <c r="AI23" s="13">
        <f>AH23+AD23</f>
        <v/>
      </c>
      <c r="AJ23" s="23">
        <f>IF(OR(AJ22="yes",AND(AND(AJ22&lt;&gt;"yes",B23&lt;=Inputs!$C$15),R23&gt;1)),"yes","no")</f>
        <v/>
      </c>
    </row>
    <row r="24">
      <c r="B24" s="21" t="n">
        <v>16</v>
      </c>
      <c r="C24" s="13">
        <f>AE23</f>
        <v/>
      </c>
      <c r="D24" s="13">
        <f>AB23</f>
        <v/>
      </c>
      <c r="E24" s="13">
        <f>AC23</f>
        <v/>
      </c>
      <c r="F24" s="13">
        <f>AF23</f>
        <v/>
      </c>
      <c r="G24" s="14">
        <f>IF(C24&gt;0,MAX(0,1-F24/C24),0)</f>
        <v/>
      </c>
      <c r="H24" s="22">
        <f>G24*Inputs!$C$14</f>
        <v/>
      </c>
      <c r="I24" s="13">
        <f>IF(AND(AJ23&lt;&gt;"yes",B24&lt;=Inputs!$C$15),Inputs!$C$6,0)</f>
        <v/>
      </c>
      <c r="J24" s="13">
        <f>IF(I24&lt;=0,0,MIN(I24/(1-$H24),$C24))</f>
        <v/>
      </c>
      <c r="K24" s="13">
        <f>J24*(1-$H24)</f>
        <v/>
      </c>
      <c r="L24" s="13">
        <f>I24-K24</f>
        <v/>
      </c>
      <c r="M24" s="13">
        <f>IF(L24&lt;=0,0,MIN(L24/(1-Inputs!$C$13),$D24))</f>
        <v/>
      </c>
      <c r="N24" s="13">
        <f>M24*(1-Inputs!$C$13)</f>
        <v/>
      </c>
      <c r="O24" s="13">
        <f>L24-N24</f>
        <v/>
      </c>
      <c r="P24" s="13">
        <f>IF(O24&lt;=0,0,MIN(O24/(1-0),$E24))</f>
        <v/>
      </c>
      <c r="Q24" s="13">
        <f>P24*(1-0)</f>
        <v/>
      </c>
      <c r="R24" s="13">
        <f>O24-Q24</f>
        <v/>
      </c>
      <c r="S24" s="13">
        <f>J24*($H24)+M24*(Inputs!$C$13)+P24*(0)</f>
        <v/>
      </c>
      <c r="T24" s="13">
        <f>J24</f>
        <v/>
      </c>
      <c r="U24" s="13">
        <f>M24</f>
        <v/>
      </c>
      <c r="V24" s="13">
        <f>P24</f>
        <v/>
      </c>
      <c r="W24" s="13">
        <f>C24-T24</f>
        <v/>
      </c>
      <c r="X24" s="13">
        <f>D24-U24</f>
        <v/>
      </c>
      <c r="Y24" s="13">
        <f>E24-V24</f>
        <v/>
      </c>
      <c r="Z24" s="13">
        <f>IF(C24&gt;0,F24-T24*F24/C24,F24)</f>
        <v/>
      </c>
      <c r="AA24" s="13">
        <f>W24*(1+Inputs!$C$11)</f>
        <v/>
      </c>
      <c r="AB24" s="13">
        <f>X24*(1+Inputs!$C$11)</f>
        <v/>
      </c>
      <c r="AC24" s="13">
        <f>Y24*(1+Inputs!$C$11)</f>
        <v/>
      </c>
      <c r="AD24" s="13">
        <f>AA24*Inputs!$C$12*Inputs!$C$14</f>
        <v/>
      </c>
      <c r="AE24" s="13">
        <f>AA24-AD24</f>
        <v/>
      </c>
      <c r="AF24" s="13">
        <f>Z24+AE24*Inputs!$C$12*(1-Inputs!$C$14)</f>
        <v/>
      </c>
      <c r="AG24" s="13">
        <f>AE24+AB24+AC24</f>
        <v/>
      </c>
      <c r="AH24" s="13">
        <f>AI23+S24</f>
        <v/>
      </c>
      <c r="AI24" s="13">
        <f>AH24+AD24</f>
        <v/>
      </c>
      <c r="AJ24" s="23">
        <f>IF(OR(AJ23="yes",AND(AND(AJ23&lt;&gt;"yes",B24&lt;=Inputs!$C$15),R24&gt;1)),"yes","no")</f>
        <v/>
      </c>
    </row>
    <row r="25">
      <c r="B25" s="21" t="n">
        <v>17</v>
      </c>
      <c r="C25" s="13">
        <f>AE24</f>
        <v/>
      </c>
      <c r="D25" s="13">
        <f>AB24</f>
        <v/>
      </c>
      <c r="E25" s="13">
        <f>AC24</f>
        <v/>
      </c>
      <c r="F25" s="13">
        <f>AF24</f>
        <v/>
      </c>
      <c r="G25" s="14">
        <f>IF(C25&gt;0,MAX(0,1-F25/C25),0)</f>
        <v/>
      </c>
      <c r="H25" s="22">
        <f>G25*Inputs!$C$14</f>
        <v/>
      </c>
      <c r="I25" s="13">
        <f>IF(AND(AJ24&lt;&gt;"yes",B25&lt;=Inputs!$C$15),Inputs!$C$6,0)</f>
        <v/>
      </c>
      <c r="J25" s="13">
        <f>IF(I25&lt;=0,0,MIN(I25/(1-$H25),$C25))</f>
        <v/>
      </c>
      <c r="K25" s="13">
        <f>J25*(1-$H25)</f>
        <v/>
      </c>
      <c r="L25" s="13">
        <f>I25-K25</f>
        <v/>
      </c>
      <c r="M25" s="13">
        <f>IF(L25&lt;=0,0,MIN(L25/(1-Inputs!$C$13),$D25))</f>
        <v/>
      </c>
      <c r="N25" s="13">
        <f>M25*(1-Inputs!$C$13)</f>
        <v/>
      </c>
      <c r="O25" s="13">
        <f>L25-N25</f>
        <v/>
      </c>
      <c r="P25" s="13">
        <f>IF(O25&lt;=0,0,MIN(O25/(1-0),$E25))</f>
        <v/>
      </c>
      <c r="Q25" s="13">
        <f>P25*(1-0)</f>
        <v/>
      </c>
      <c r="R25" s="13">
        <f>O25-Q25</f>
        <v/>
      </c>
      <c r="S25" s="13">
        <f>J25*($H25)+M25*(Inputs!$C$13)+P25*(0)</f>
        <v/>
      </c>
      <c r="T25" s="13">
        <f>J25</f>
        <v/>
      </c>
      <c r="U25" s="13">
        <f>M25</f>
        <v/>
      </c>
      <c r="V25" s="13">
        <f>P25</f>
        <v/>
      </c>
      <c r="W25" s="13">
        <f>C25-T25</f>
        <v/>
      </c>
      <c r="X25" s="13">
        <f>D25-U25</f>
        <v/>
      </c>
      <c r="Y25" s="13">
        <f>E25-V25</f>
        <v/>
      </c>
      <c r="Z25" s="13">
        <f>IF(C25&gt;0,F25-T25*F25/C25,F25)</f>
        <v/>
      </c>
      <c r="AA25" s="13">
        <f>W25*(1+Inputs!$C$11)</f>
        <v/>
      </c>
      <c r="AB25" s="13">
        <f>X25*(1+Inputs!$C$11)</f>
        <v/>
      </c>
      <c r="AC25" s="13">
        <f>Y25*(1+Inputs!$C$11)</f>
        <v/>
      </c>
      <c r="AD25" s="13">
        <f>AA25*Inputs!$C$12*Inputs!$C$14</f>
        <v/>
      </c>
      <c r="AE25" s="13">
        <f>AA25-AD25</f>
        <v/>
      </c>
      <c r="AF25" s="13">
        <f>Z25+AE25*Inputs!$C$12*(1-Inputs!$C$14)</f>
        <v/>
      </c>
      <c r="AG25" s="13">
        <f>AE25+AB25+AC25</f>
        <v/>
      </c>
      <c r="AH25" s="13">
        <f>AI24+S25</f>
        <v/>
      </c>
      <c r="AI25" s="13">
        <f>AH25+AD25</f>
        <v/>
      </c>
      <c r="AJ25" s="23">
        <f>IF(OR(AJ24="yes",AND(AND(AJ24&lt;&gt;"yes",B25&lt;=Inputs!$C$15),R25&gt;1)),"yes","no")</f>
        <v/>
      </c>
    </row>
    <row r="26">
      <c r="B26" s="21" t="n">
        <v>18</v>
      </c>
      <c r="C26" s="13">
        <f>AE25</f>
        <v/>
      </c>
      <c r="D26" s="13">
        <f>AB25</f>
        <v/>
      </c>
      <c r="E26" s="13">
        <f>AC25</f>
        <v/>
      </c>
      <c r="F26" s="13">
        <f>AF25</f>
        <v/>
      </c>
      <c r="G26" s="14">
        <f>IF(C26&gt;0,MAX(0,1-F26/C26),0)</f>
        <v/>
      </c>
      <c r="H26" s="22">
        <f>G26*Inputs!$C$14</f>
        <v/>
      </c>
      <c r="I26" s="13">
        <f>IF(AND(AJ25&lt;&gt;"yes",B26&lt;=Inputs!$C$15),Inputs!$C$6,0)</f>
        <v/>
      </c>
      <c r="J26" s="13">
        <f>IF(I26&lt;=0,0,MIN(I26/(1-$H26),$C26))</f>
        <v/>
      </c>
      <c r="K26" s="13">
        <f>J26*(1-$H26)</f>
        <v/>
      </c>
      <c r="L26" s="13">
        <f>I26-K26</f>
        <v/>
      </c>
      <c r="M26" s="13">
        <f>IF(L26&lt;=0,0,MIN(L26/(1-Inputs!$C$13),$D26))</f>
        <v/>
      </c>
      <c r="N26" s="13">
        <f>M26*(1-Inputs!$C$13)</f>
        <v/>
      </c>
      <c r="O26" s="13">
        <f>L26-N26</f>
        <v/>
      </c>
      <c r="P26" s="13">
        <f>IF(O26&lt;=0,0,MIN(O26/(1-0),$E26))</f>
        <v/>
      </c>
      <c r="Q26" s="13">
        <f>P26*(1-0)</f>
        <v/>
      </c>
      <c r="R26" s="13">
        <f>O26-Q26</f>
        <v/>
      </c>
      <c r="S26" s="13">
        <f>J26*($H26)+M26*(Inputs!$C$13)+P26*(0)</f>
        <v/>
      </c>
      <c r="T26" s="13">
        <f>J26</f>
        <v/>
      </c>
      <c r="U26" s="13">
        <f>M26</f>
        <v/>
      </c>
      <c r="V26" s="13">
        <f>P26</f>
        <v/>
      </c>
      <c r="W26" s="13">
        <f>C26-T26</f>
        <v/>
      </c>
      <c r="X26" s="13">
        <f>D26-U26</f>
        <v/>
      </c>
      <c r="Y26" s="13">
        <f>E26-V26</f>
        <v/>
      </c>
      <c r="Z26" s="13">
        <f>IF(C26&gt;0,F26-T26*F26/C26,F26)</f>
        <v/>
      </c>
      <c r="AA26" s="13">
        <f>W26*(1+Inputs!$C$11)</f>
        <v/>
      </c>
      <c r="AB26" s="13">
        <f>X26*(1+Inputs!$C$11)</f>
        <v/>
      </c>
      <c r="AC26" s="13">
        <f>Y26*(1+Inputs!$C$11)</f>
        <v/>
      </c>
      <c r="AD26" s="13">
        <f>AA26*Inputs!$C$12*Inputs!$C$14</f>
        <v/>
      </c>
      <c r="AE26" s="13">
        <f>AA26-AD26</f>
        <v/>
      </c>
      <c r="AF26" s="13">
        <f>Z26+AE26*Inputs!$C$12*(1-Inputs!$C$14)</f>
        <v/>
      </c>
      <c r="AG26" s="13">
        <f>AE26+AB26+AC26</f>
        <v/>
      </c>
      <c r="AH26" s="13">
        <f>AI25+S26</f>
        <v/>
      </c>
      <c r="AI26" s="13">
        <f>AH26+AD26</f>
        <v/>
      </c>
      <c r="AJ26" s="23">
        <f>IF(OR(AJ25="yes",AND(AND(AJ25&lt;&gt;"yes",B26&lt;=Inputs!$C$15),R26&gt;1)),"yes","no")</f>
        <v/>
      </c>
    </row>
    <row r="27">
      <c r="B27" s="21" t="n">
        <v>19</v>
      </c>
      <c r="C27" s="13">
        <f>AE26</f>
        <v/>
      </c>
      <c r="D27" s="13">
        <f>AB26</f>
        <v/>
      </c>
      <c r="E27" s="13">
        <f>AC26</f>
        <v/>
      </c>
      <c r="F27" s="13">
        <f>AF26</f>
        <v/>
      </c>
      <c r="G27" s="14">
        <f>IF(C27&gt;0,MAX(0,1-F27/C27),0)</f>
        <v/>
      </c>
      <c r="H27" s="22">
        <f>G27*Inputs!$C$14</f>
        <v/>
      </c>
      <c r="I27" s="13">
        <f>IF(AND(AJ26&lt;&gt;"yes",B27&lt;=Inputs!$C$15),Inputs!$C$6,0)</f>
        <v/>
      </c>
      <c r="J27" s="13">
        <f>IF(I27&lt;=0,0,MIN(I27/(1-$H27),$C27))</f>
        <v/>
      </c>
      <c r="K27" s="13">
        <f>J27*(1-$H27)</f>
        <v/>
      </c>
      <c r="L27" s="13">
        <f>I27-K27</f>
        <v/>
      </c>
      <c r="M27" s="13">
        <f>IF(L27&lt;=0,0,MIN(L27/(1-Inputs!$C$13),$D27))</f>
        <v/>
      </c>
      <c r="N27" s="13">
        <f>M27*(1-Inputs!$C$13)</f>
        <v/>
      </c>
      <c r="O27" s="13">
        <f>L27-N27</f>
        <v/>
      </c>
      <c r="P27" s="13">
        <f>IF(O27&lt;=0,0,MIN(O27/(1-0),$E27))</f>
        <v/>
      </c>
      <c r="Q27" s="13">
        <f>P27*(1-0)</f>
        <v/>
      </c>
      <c r="R27" s="13">
        <f>O27-Q27</f>
        <v/>
      </c>
      <c r="S27" s="13">
        <f>J27*($H27)+M27*(Inputs!$C$13)+P27*(0)</f>
        <v/>
      </c>
      <c r="T27" s="13">
        <f>J27</f>
        <v/>
      </c>
      <c r="U27" s="13">
        <f>M27</f>
        <v/>
      </c>
      <c r="V27" s="13">
        <f>P27</f>
        <v/>
      </c>
      <c r="W27" s="13">
        <f>C27-T27</f>
        <v/>
      </c>
      <c r="X27" s="13">
        <f>D27-U27</f>
        <v/>
      </c>
      <c r="Y27" s="13">
        <f>E27-V27</f>
        <v/>
      </c>
      <c r="Z27" s="13">
        <f>IF(C27&gt;0,F27-T27*F27/C27,F27)</f>
        <v/>
      </c>
      <c r="AA27" s="13">
        <f>W27*(1+Inputs!$C$11)</f>
        <v/>
      </c>
      <c r="AB27" s="13">
        <f>X27*(1+Inputs!$C$11)</f>
        <v/>
      </c>
      <c r="AC27" s="13">
        <f>Y27*(1+Inputs!$C$11)</f>
        <v/>
      </c>
      <c r="AD27" s="13">
        <f>AA27*Inputs!$C$12*Inputs!$C$14</f>
        <v/>
      </c>
      <c r="AE27" s="13">
        <f>AA27-AD27</f>
        <v/>
      </c>
      <c r="AF27" s="13">
        <f>Z27+AE27*Inputs!$C$12*(1-Inputs!$C$14)</f>
        <v/>
      </c>
      <c r="AG27" s="13">
        <f>AE27+AB27+AC27</f>
        <v/>
      </c>
      <c r="AH27" s="13">
        <f>AI26+S27</f>
        <v/>
      </c>
      <c r="AI27" s="13">
        <f>AH27+AD27</f>
        <v/>
      </c>
      <c r="AJ27" s="23">
        <f>IF(OR(AJ26="yes",AND(AND(AJ26&lt;&gt;"yes",B27&lt;=Inputs!$C$15),R27&gt;1)),"yes","no")</f>
        <v/>
      </c>
    </row>
    <row r="28">
      <c r="B28" s="21" t="n">
        <v>20</v>
      </c>
      <c r="C28" s="13">
        <f>AE27</f>
        <v/>
      </c>
      <c r="D28" s="13">
        <f>AB27</f>
        <v/>
      </c>
      <c r="E28" s="13">
        <f>AC27</f>
        <v/>
      </c>
      <c r="F28" s="13">
        <f>AF27</f>
        <v/>
      </c>
      <c r="G28" s="14">
        <f>IF(C28&gt;0,MAX(0,1-F28/C28),0)</f>
        <v/>
      </c>
      <c r="H28" s="22">
        <f>G28*Inputs!$C$14</f>
        <v/>
      </c>
      <c r="I28" s="13">
        <f>IF(AND(AJ27&lt;&gt;"yes",B28&lt;=Inputs!$C$15),Inputs!$C$6,0)</f>
        <v/>
      </c>
      <c r="J28" s="13">
        <f>IF(I28&lt;=0,0,MIN(I28/(1-$H28),$C28))</f>
        <v/>
      </c>
      <c r="K28" s="13">
        <f>J28*(1-$H28)</f>
        <v/>
      </c>
      <c r="L28" s="13">
        <f>I28-K28</f>
        <v/>
      </c>
      <c r="M28" s="13">
        <f>IF(L28&lt;=0,0,MIN(L28/(1-Inputs!$C$13),$D28))</f>
        <v/>
      </c>
      <c r="N28" s="13">
        <f>M28*(1-Inputs!$C$13)</f>
        <v/>
      </c>
      <c r="O28" s="13">
        <f>L28-N28</f>
        <v/>
      </c>
      <c r="P28" s="13">
        <f>IF(O28&lt;=0,0,MIN(O28/(1-0),$E28))</f>
        <v/>
      </c>
      <c r="Q28" s="13">
        <f>P28*(1-0)</f>
        <v/>
      </c>
      <c r="R28" s="13">
        <f>O28-Q28</f>
        <v/>
      </c>
      <c r="S28" s="13">
        <f>J28*($H28)+M28*(Inputs!$C$13)+P28*(0)</f>
        <v/>
      </c>
      <c r="T28" s="13">
        <f>J28</f>
        <v/>
      </c>
      <c r="U28" s="13">
        <f>M28</f>
        <v/>
      </c>
      <c r="V28" s="13">
        <f>P28</f>
        <v/>
      </c>
      <c r="W28" s="13">
        <f>C28-T28</f>
        <v/>
      </c>
      <c r="X28" s="13">
        <f>D28-U28</f>
        <v/>
      </c>
      <c r="Y28" s="13">
        <f>E28-V28</f>
        <v/>
      </c>
      <c r="Z28" s="13">
        <f>IF(C28&gt;0,F28-T28*F28/C28,F28)</f>
        <v/>
      </c>
      <c r="AA28" s="13">
        <f>W28*(1+Inputs!$C$11)</f>
        <v/>
      </c>
      <c r="AB28" s="13">
        <f>X28*(1+Inputs!$C$11)</f>
        <v/>
      </c>
      <c r="AC28" s="13">
        <f>Y28*(1+Inputs!$C$11)</f>
        <v/>
      </c>
      <c r="AD28" s="13">
        <f>AA28*Inputs!$C$12*Inputs!$C$14</f>
        <v/>
      </c>
      <c r="AE28" s="13">
        <f>AA28-AD28</f>
        <v/>
      </c>
      <c r="AF28" s="13">
        <f>Z28+AE28*Inputs!$C$12*(1-Inputs!$C$14)</f>
        <v/>
      </c>
      <c r="AG28" s="13">
        <f>AE28+AB28+AC28</f>
        <v/>
      </c>
      <c r="AH28" s="13">
        <f>AI27+S28</f>
        <v/>
      </c>
      <c r="AI28" s="13">
        <f>AH28+AD28</f>
        <v/>
      </c>
      <c r="AJ28" s="23">
        <f>IF(OR(AJ27="yes",AND(AND(AJ27&lt;&gt;"yes",B28&lt;=Inputs!$C$15),R28&gt;1)),"yes","no")</f>
        <v/>
      </c>
    </row>
    <row r="29">
      <c r="B29" s="21" t="n">
        <v>21</v>
      </c>
      <c r="C29" s="13">
        <f>AE28</f>
        <v/>
      </c>
      <c r="D29" s="13">
        <f>AB28</f>
        <v/>
      </c>
      <c r="E29" s="13">
        <f>AC28</f>
        <v/>
      </c>
      <c r="F29" s="13">
        <f>AF28</f>
        <v/>
      </c>
      <c r="G29" s="14">
        <f>IF(C29&gt;0,MAX(0,1-F29/C29),0)</f>
        <v/>
      </c>
      <c r="H29" s="22">
        <f>G29*Inputs!$C$14</f>
        <v/>
      </c>
      <c r="I29" s="13">
        <f>IF(AND(AJ28&lt;&gt;"yes",B29&lt;=Inputs!$C$15),Inputs!$C$6,0)</f>
        <v/>
      </c>
      <c r="J29" s="13">
        <f>IF(I29&lt;=0,0,MIN(I29/(1-$H29),$C29))</f>
        <v/>
      </c>
      <c r="K29" s="13">
        <f>J29*(1-$H29)</f>
        <v/>
      </c>
      <c r="L29" s="13">
        <f>I29-K29</f>
        <v/>
      </c>
      <c r="M29" s="13">
        <f>IF(L29&lt;=0,0,MIN(L29/(1-Inputs!$C$13),$D29))</f>
        <v/>
      </c>
      <c r="N29" s="13">
        <f>M29*(1-Inputs!$C$13)</f>
        <v/>
      </c>
      <c r="O29" s="13">
        <f>L29-N29</f>
        <v/>
      </c>
      <c r="P29" s="13">
        <f>IF(O29&lt;=0,0,MIN(O29/(1-0),$E29))</f>
        <v/>
      </c>
      <c r="Q29" s="13">
        <f>P29*(1-0)</f>
        <v/>
      </c>
      <c r="R29" s="13">
        <f>O29-Q29</f>
        <v/>
      </c>
      <c r="S29" s="13">
        <f>J29*($H29)+M29*(Inputs!$C$13)+P29*(0)</f>
        <v/>
      </c>
      <c r="T29" s="13">
        <f>J29</f>
        <v/>
      </c>
      <c r="U29" s="13">
        <f>M29</f>
        <v/>
      </c>
      <c r="V29" s="13">
        <f>P29</f>
        <v/>
      </c>
      <c r="W29" s="13">
        <f>C29-T29</f>
        <v/>
      </c>
      <c r="X29" s="13">
        <f>D29-U29</f>
        <v/>
      </c>
      <c r="Y29" s="13">
        <f>E29-V29</f>
        <v/>
      </c>
      <c r="Z29" s="13">
        <f>IF(C29&gt;0,F29-T29*F29/C29,F29)</f>
        <v/>
      </c>
      <c r="AA29" s="13">
        <f>W29*(1+Inputs!$C$11)</f>
        <v/>
      </c>
      <c r="AB29" s="13">
        <f>X29*(1+Inputs!$C$11)</f>
        <v/>
      </c>
      <c r="AC29" s="13">
        <f>Y29*(1+Inputs!$C$11)</f>
        <v/>
      </c>
      <c r="AD29" s="13">
        <f>AA29*Inputs!$C$12*Inputs!$C$14</f>
        <v/>
      </c>
      <c r="AE29" s="13">
        <f>AA29-AD29</f>
        <v/>
      </c>
      <c r="AF29" s="13">
        <f>Z29+AE29*Inputs!$C$12*(1-Inputs!$C$14)</f>
        <v/>
      </c>
      <c r="AG29" s="13">
        <f>AE29+AB29+AC29</f>
        <v/>
      </c>
      <c r="AH29" s="13">
        <f>AI28+S29</f>
        <v/>
      </c>
      <c r="AI29" s="13">
        <f>AH29+AD29</f>
        <v/>
      </c>
      <c r="AJ29" s="23">
        <f>IF(OR(AJ28="yes",AND(AND(AJ28&lt;&gt;"yes",B29&lt;=Inputs!$C$15),R29&gt;1)),"yes","no")</f>
        <v/>
      </c>
    </row>
    <row r="30">
      <c r="B30" s="21" t="n">
        <v>22</v>
      </c>
      <c r="C30" s="13">
        <f>AE29</f>
        <v/>
      </c>
      <c r="D30" s="13">
        <f>AB29</f>
        <v/>
      </c>
      <c r="E30" s="13">
        <f>AC29</f>
        <v/>
      </c>
      <c r="F30" s="13">
        <f>AF29</f>
        <v/>
      </c>
      <c r="G30" s="14">
        <f>IF(C30&gt;0,MAX(0,1-F30/C30),0)</f>
        <v/>
      </c>
      <c r="H30" s="22">
        <f>G30*Inputs!$C$14</f>
        <v/>
      </c>
      <c r="I30" s="13">
        <f>IF(AND(AJ29&lt;&gt;"yes",B30&lt;=Inputs!$C$15),Inputs!$C$6,0)</f>
        <v/>
      </c>
      <c r="J30" s="13">
        <f>IF(I30&lt;=0,0,MIN(I30/(1-$H30),$C30))</f>
        <v/>
      </c>
      <c r="K30" s="13">
        <f>J30*(1-$H30)</f>
        <v/>
      </c>
      <c r="L30" s="13">
        <f>I30-K30</f>
        <v/>
      </c>
      <c r="M30" s="13">
        <f>IF(L30&lt;=0,0,MIN(L30/(1-Inputs!$C$13),$D30))</f>
        <v/>
      </c>
      <c r="N30" s="13">
        <f>M30*(1-Inputs!$C$13)</f>
        <v/>
      </c>
      <c r="O30" s="13">
        <f>L30-N30</f>
        <v/>
      </c>
      <c r="P30" s="13">
        <f>IF(O30&lt;=0,0,MIN(O30/(1-0),$E30))</f>
        <v/>
      </c>
      <c r="Q30" s="13">
        <f>P30*(1-0)</f>
        <v/>
      </c>
      <c r="R30" s="13">
        <f>O30-Q30</f>
        <v/>
      </c>
      <c r="S30" s="13">
        <f>J30*($H30)+M30*(Inputs!$C$13)+P30*(0)</f>
        <v/>
      </c>
      <c r="T30" s="13">
        <f>J30</f>
        <v/>
      </c>
      <c r="U30" s="13">
        <f>M30</f>
        <v/>
      </c>
      <c r="V30" s="13">
        <f>P30</f>
        <v/>
      </c>
      <c r="W30" s="13">
        <f>C30-T30</f>
        <v/>
      </c>
      <c r="X30" s="13">
        <f>D30-U30</f>
        <v/>
      </c>
      <c r="Y30" s="13">
        <f>E30-V30</f>
        <v/>
      </c>
      <c r="Z30" s="13">
        <f>IF(C30&gt;0,F30-T30*F30/C30,F30)</f>
        <v/>
      </c>
      <c r="AA30" s="13">
        <f>W30*(1+Inputs!$C$11)</f>
        <v/>
      </c>
      <c r="AB30" s="13">
        <f>X30*(1+Inputs!$C$11)</f>
        <v/>
      </c>
      <c r="AC30" s="13">
        <f>Y30*(1+Inputs!$C$11)</f>
        <v/>
      </c>
      <c r="AD30" s="13">
        <f>AA30*Inputs!$C$12*Inputs!$C$14</f>
        <v/>
      </c>
      <c r="AE30" s="13">
        <f>AA30-AD30</f>
        <v/>
      </c>
      <c r="AF30" s="13">
        <f>Z30+AE30*Inputs!$C$12*(1-Inputs!$C$14)</f>
        <v/>
      </c>
      <c r="AG30" s="13">
        <f>AE30+AB30+AC30</f>
        <v/>
      </c>
      <c r="AH30" s="13">
        <f>AI29+S30</f>
        <v/>
      </c>
      <c r="AI30" s="13">
        <f>AH30+AD30</f>
        <v/>
      </c>
      <c r="AJ30" s="23">
        <f>IF(OR(AJ29="yes",AND(AND(AJ29&lt;&gt;"yes",B30&lt;=Inputs!$C$15),R30&gt;1)),"yes","no")</f>
        <v/>
      </c>
    </row>
    <row r="31">
      <c r="B31" s="21" t="n">
        <v>23</v>
      </c>
      <c r="C31" s="13">
        <f>AE30</f>
        <v/>
      </c>
      <c r="D31" s="13">
        <f>AB30</f>
        <v/>
      </c>
      <c r="E31" s="13">
        <f>AC30</f>
        <v/>
      </c>
      <c r="F31" s="13">
        <f>AF30</f>
        <v/>
      </c>
      <c r="G31" s="14">
        <f>IF(C31&gt;0,MAX(0,1-F31/C31),0)</f>
        <v/>
      </c>
      <c r="H31" s="22">
        <f>G31*Inputs!$C$14</f>
        <v/>
      </c>
      <c r="I31" s="13">
        <f>IF(AND(AJ30&lt;&gt;"yes",B31&lt;=Inputs!$C$15),Inputs!$C$6,0)</f>
        <v/>
      </c>
      <c r="J31" s="13">
        <f>IF(I31&lt;=0,0,MIN(I31/(1-$H31),$C31))</f>
        <v/>
      </c>
      <c r="K31" s="13">
        <f>J31*(1-$H31)</f>
        <v/>
      </c>
      <c r="L31" s="13">
        <f>I31-K31</f>
        <v/>
      </c>
      <c r="M31" s="13">
        <f>IF(L31&lt;=0,0,MIN(L31/(1-Inputs!$C$13),$D31))</f>
        <v/>
      </c>
      <c r="N31" s="13">
        <f>M31*(1-Inputs!$C$13)</f>
        <v/>
      </c>
      <c r="O31" s="13">
        <f>L31-N31</f>
        <v/>
      </c>
      <c r="P31" s="13">
        <f>IF(O31&lt;=0,0,MIN(O31/(1-0),$E31))</f>
        <v/>
      </c>
      <c r="Q31" s="13">
        <f>P31*(1-0)</f>
        <v/>
      </c>
      <c r="R31" s="13">
        <f>O31-Q31</f>
        <v/>
      </c>
      <c r="S31" s="13">
        <f>J31*($H31)+M31*(Inputs!$C$13)+P31*(0)</f>
        <v/>
      </c>
      <c r="T31" s="13">
        <f>J31</f>
        <v/>
      </c>
      <c r="U31" s="13">
        <f>M31</f>
        <v/>
      </c>
      <c r="V31" s="13">
        <f>P31</f>
        <v/>
      </c>
      <c r="W31" s="13">
        <f>C31-T31</f>
        <v/>
      </c>
      <c r="X31" s="13">
        <f>D31-U31</f>
        <v/>
      </c>
      <c r="Y31" s="13">
        <f>E31-V31</f>
        <v/>
      </c>
      <c r="Z31" s="13">
        <f>IF(C31&gt;0,F31-T31*F31/C31,F31)</f>
        <v/>
      </c>
      <c r="AA31" s="13">
        <f>W31*(1+Inputs!$C$11)</f>
        <v/>
      </c>
      <c r="AB31" s="13">
        <f>X31*(1+Inputs!$C$11)</f>
        <v/>
      </c>
      <c r="AC31" s="13">
        <f>Y31*(1+Inputs!$C$11)</f>
        <v/>
      </c>
      <c r="AD31" s="13">
        <f>AA31*Inputs!$C$12*Inputs!$C$14</f>
        <v/>
      </c>
      <c r="AE31" s="13">
        <f>AA31-AD31</f>
        <v/>
      </c>
      <c r="AF31" s="13">
        <f>Z31+AE31*Inputs!$C$12*(1-Inputs!$C$14)</f>
        <v/>
      </c>
      <c r="AG31" s="13">
        <f>AE31+AB31+AC31</f>
        <v/>
      </c>
      <c r="AH31" s="13">
        <f>AI30+S31</f>
        <v/>
      </c>
      <c r="AI31" s="13">
        <f>AH31+AD31</f>
        <v/>
      </c>
      <c r="AJ31" s="23">
        <f>IF(OR(AJ30="yes",AND(AND(AJ30&lt;&gt;"yes",B31&lt;=Inputs!$C$15),R31&gt;1)),"yes","no")</f>
        <v/>
      </c>
    </row>
    <row r="32">
      <c r="B32" s="21" t="n">
        <v>24</v>
      </c>
      <c r="C32" s="13">
        <f>AE31</f>
        <v/>
      </c>
      <c r="D32" s="13">
        <f>AB31</f>
        <v/>
      </c>
      <c r="E32" s="13">
        <f>AC31</f>
        <v/>
      </c>
      <c r="F32" s="13">
        <f>AF31</f>
        <v/>
      </c>
      <c r="G32" s="14">
        <f>IF(C32&gt;0,MAX(0,1-F32/C32),0)</f>
        <v/>
      </c>
      <c r="H32" s="22">
        <f>G32*Inputs!$C$14</f>
        <v/>
      </c>
      <c r="I32" s="13">
        <f>IF(AND(AJ31&lt;&gt;"yes",B32&lt;=Inputs!$C$15),Inputs!$C$6,0)</f>
        <v/>
      </c>
      <c r="J32" s="13">
        <f>IF(I32&lt;=0,0,MIN(I32/(1-$H32),$C32))</f>
        <v/>
      </c>
      <c r="K32" s="13">
        <f>J32*(1-$H32)</f>
        <v/>
      </c>
      <c r="L32" s="13">
        <f>I32-K32</f>
        <v/>
      </c>
      <c r="M32" s="13">
        <f>IF(L32&lt;=0,0,MIN(L32/(1-Inputs!$C$13),$D32))</f>
        <v/>
      </c>
      <c r="N32" s="13">
        <f>M32*(1-Inputs!$C$13)</f>
        <v/>
      </c>
      <c r="O32" s="13">
        <f>L32-N32</f>
        <v/>
      </c>
      <c r="P32" s="13">
        <f>IF(O32&lt;=0,0,MIN(O32/(1-0),$E32))</f>
        <v/>
      </c>
      <c r="Q32" s="13">
        <f>P32*(1-0)</f>
        <v/>
      </c>
      <c r="R32" s="13">
        <f>O32-Q32</f>
        <v/>
      </c>
      <c r="S32" s="13">
        <f>J32*($H32)+M32*(Inputs!$C$13)+P32*(0)</f>
        <v/>
      </c>
      <c r="T32" s="13">
        <f>J32</f>
        <v/>
      </c>
      <c r="U32" s="13">
        <f>M32</f>
        <v/>
      </c>
      <c r="V32" s="13">
        <f>P32</f>
        <v/>
      </c>
      <c r="W32" s="13">
        <f>C32-T32</f>
        <v/>
      </c>
      <c r="X32" s="13">
        <f>D32-U32</f>
        <v/>
      </c>
      <c r="Y32" s="13">
        <f>E32-V32</f>
        <v/>
      </c>
      <c r="Z32" s="13">
        <f>IF(C32&gt;0,F32-T32*F32/C32,F32)</f>
        <v/>
      </c>
      <c r="AA32" s="13">
        <f>W32*(1+Inputs!$C$11)</f>
        <v/>
      </c>
      <c r="AB32" s="13">
        <f>X32*(1+Inputs!$C$11)</f>
        <v/>
      </c>
      <c r="AC32" s="13">
        <f>Y32*(1+Inputs!$C$11)</f>
        <v/>
      </c>
      <c r="AD32" s="13">
        <f>AA32*Inputs!$C$12*Inputs!$C$14</f>
        <v/>
      </c>
      <c r="AE32" s="13">
        <f>AA32-AD32</f>
        <v/>
      </c>
      <c r="AF32" s="13">
        <f>Z32+AE32*Inputs!$C$12*(1-Inputs!$C$14)</f>
        <v/>
      </c>
      <c r="AG32" s="13">
        <f>AE32+AB32+AC32</f>
        <v/>
      </c>
      <c r="AH32" s="13">
        <f>AI31+S32</f>
        <v/>
      </c>
      <c r="AI32" s="13">
        <f>AH32+AD32</f>
        <v/>
      </c>
      <c r="AJ32" s="23">
        <f>IF(OR(AJ31="yes",AND(AND(AJ31&lt;&gt;"yes",B32&lt;=Inputs!$C$15),R32&gt;1)),"yes","no")</f>
        <v/>
      </c>
    </row>
    <row r="33">
      <c r="B33" s="21" t="n">
        <v>25</v>
      </c>
      <c r="C33" s="13">
        <f>AE32</f>
        <v/>
      </c>
      <c r="D33" s="13">
        <f>AB32</f>
        <v/>
      </c>
      <c r="E33" s="13">
        <f>AC32</f>
        <v/>
      </c>
      <c r="F33" s="13">
        <f>AF32</f>
        <v/>
      </c>
      <c r="G33" s="14">
        <f>IF(C33&gt;0,MAX(0,1-F33/C33),0)</f>
        <v/>
      </c>
      <c r="H33" s="22">
        <f>G33*Inputs!$C$14</f>
        <v/>
      </c>
      <c r="I33" s="13">
        <f>IF(AND(AJ32&lt;&gt;"yes",B33&lt;=Inputs!$C$15),Inputs!$C$6,0)</f>
        <v/>
      </c>
      <c r="J33" s="13">
        <f>IF(I33&lt;=0,0,MIN(I33/(1-$H33),$C33))</f>
        <v/>
      </c>
      <c r="K33" s="13">
        <f>J33*(1-$H33)</f>
        <v/>
      </c>
      <c r="L33" s="13">
        <f>I33-K33</f>
        <v/>
      </c>
      <c r="M33" s="13">
        <f>IF(L33&lt;=0,0,MIN(L33/(1-Inputs!$C$13),$D33))</f>
        <v/>
      </c>
      <c r="N33" s="13">
        <f>M33*(1-Inputs!$C$13)</f>
        <v/>
      </c>
      <c r="O33" s="13">
        <f>L33-N33</f>
        <v/>
      </c>
      <c r="P33" s="13">
        <f>IF(O33&lt;=0,0,MIN(O33/(1-0),$E33))</f>
        <v/>
      </c>
      <c r="Q33" s="13">
        <f>P33*(1-0)</f>
        <v/>
      </c>
      <c r="R33" s="13">
        <f>O33-Q33</f>
        <v/>
      </c>
      <c r="S33" s="13">
        <f>J33*($H33)+M33*(Inputs!$C$13)+P33*(0)</f>
        <v/>
      </c>
      <c r="T33" s="13">
        <f>J33</f>
        <v/>
      </c>
      <c r="U33" s="13">
        <f>M33</f>
        <v/>
      </c>
      <c r="V33" s="13">
        <f>P33</f>
        <v/>
      </c>
      <c r="W33" s="13">
        <f>C33-T33</f>
        <v/>
      </c>
      <c r="X33" s="13">
        <f>D33-U33</f>
        <v/>
      </c>
      <c r="Y33" s="13">
        <f>E33-V33</f>
        <v/>
      </c>
      <c r="Z33" s="13">
        <f>IF(C33&gt;0,F33-T33*F33/C33,F33)</f>
        <v/>
      </c>
      <c r="AA33" s="13">
        <f>W33*(1+Inputs!$C$11)</f>
        <v/>
      </c>
      <c r="AB33" s="13">
        <f>X33*(1+Inputs!$C$11)</f>
        <v/>
      </c>
      <c r="AC33" s="13">
        <f>Y33*(1+Inputs!$C$11)</f>
        <v/>
      </c>
      <c r="AD33" s="13">
        <f>AA33*Inputs!$C$12*Inputs!$C$14</f>
        <v/>
      </c>
      <c r="AE33" s="13">
        <f>AA33-AD33</f>
        <v/>
      </c>
      <c r="AF33" s="13">
        <f>Z33+AE33*Inputs!$C$12*(1-Inputs!$C$14)</f>
        <v/>
      </c>
      <c r="AG33" s="13">
        <f>AE33+AB33+AC33</f>
        <v/>
      </c>
      <c r="AH33" s="13">
        <f>AI32+S33</f>
        <v/>
      </c>
      <c r="AI33" s="13">
        <f>AH33+AD33</f>
        <v/>
      </c>
      <c r="AJ33" s="23">
        <f>IF(OR(AJ32="yes",AND(AND(AJ32&lt;&gt;"yes",B33&lt;=Inputs!$C$15),R33&gt;1)),"yes","no")</f>
        <v/>
      </c>
    </row>
    <row r="34">
      <c r="B34" s="21" t="n">
        <v>26</v>
      </c>
      <c r="C34" s="13">
        <f>AE33</f>
        <v/>
      </c>
      <c r="D34" s="13">
        <f>AB33</f>
        <v/>
      </c>
      <c r="E34" s="13">
        <f>AC33</f>
        <v/>
      </c>
      <c r="F34" s="13">
        <f>AF33</f>
        <v/>
      </c>
      <c r="G34" s="14">
        <f>IF(C34&gt;0,MAX(0,1-F34/C34),0)</f>
        <v/>
      </c>
      <c r="H34" s="22">
        <f>G34*Inputs!$C$14</f>
        <v/>
      </c>
      <c r="I34" s="13">
        <f>IF(AND(AJ33&lt;&gt;"yes",B34&lt;=Inputs!$C$15),Inputs!$C$6,0)</f>
        <v/>
      </c>
      <c r="J34" s="13">
        <f>IF(I34&lt;=0,0,MIN(I34/(1-$H34),$C34))</f>
        <v/>
      </c>
      <c r="K34" s="13">
        <f>J34*(1-$H34)</f>
        <v/>
      </c>
      <c r="L34" s="13">
        <f>I34-K34</f>
        <v/>
      </c>
      <c r="M34" s="13">
        <f>IF(L34&lt;=0,0,MIN(L34/(1-Inputs!$C$13),$D34))</f>
        <v/>
      </c>
      <c r="N34" s="13">
        <f>M34*(1-Inputs!$C$13)</f>
        <v/>
      </c>
      <c r="O34" s="13">
        <f>L34-N34</f>
        <v/>
      </c>
      <c r="P34" s="13">
        <f>IF(O34&lt;=0,0,MIN(O34/(1-0),$E34))</f>
        <v/>
      </c>
      <c r="Q34" s="13">
        <f>P34*(1-0)</f>
        <v/>
      </c>
      <c r="R34" s="13">
        <f>O34-Q34</f>
        <v/>
      </c>
      <c r="S34" s="13">
        <f>J34*($H34)+M34*(Inputs!$C$13)+P34*(0)</f>
        <v/>
      </c>
      <c r="T34" s="13">
        <f>J34</f>
        <v/>
      </c>
      <c r="U34" s="13">
        <f>M34</f>
        <v/>
      </c>
      <c r="V34" s="13">
        <f>P34</f>
        <v/>
      </c>
      <c r="W34" s="13">
        <f>C34-T34</f>
        <v/>
      </c>
      <c r="X34" s="13">
        <f>D34-U34</f>
        <v/>
      </c>
      <c r="Y34" s="13">
        <f>E34-V34</f>
        <v/>
      </c>
      <c r="Z34" s="13">
        <f>IF(C34&gt;0,F34-T34*F34/C34,F34)</f>
        <v/>
      </c>
      <c r="AA34" s="13">
        <f>W34*(1+Inputs!$C$11)</f>
        <v/>
      </c>
      <c r="AB34" s="13">
        <f>X34*(1+Inputs!$C$11)</f>
        <v/>
      </c>
      <c r="AC34" s="13">
        <f>Y34*(1+Inputs!$C$11)</f>
        <v/>
      </c>
      <c r="AD34" s="13">
        <f>AA34*Inputs!$C$12*Inputs!$C$14</f>
        <v/>
      </c>
      <c r="AE34" s="13">
        <f>AA34-AD34</f>
        <v/>
      </c>
      <c r="AF34" s="13">
        <f>Z34+AE34*Inputs!$C$12*(1-Inputs!$C$14)</f>
        <v/>
      </c>
      <c r="AG34" s="13">
        <f>AE34+AB34+AC34</f>
        <v/>
      </c>
      <c r="AH34" s="13">
        <f>AI33+S34</f>
        <v/>
      </c>
      <c r="AI34" s="13">
        <f>AH34+AD34</f>
        <v/>
      </c>
      <c r="AJ34" s="23">
        <f>IF(OR(AJ33="yes",AND(AND(AJ33&lt;&gt;"yes",B34&lt;=Inputs!$C$15),R34&gt;1)),"yes","no")</f>
        <v/>
      </c>
    </row>
    <row r="35">
      <c r="B35" s="21" t="n">
        <v>27</v>
      </c>
      <c r="C35" s="13">
        <f>AE34</f>
        <v/>
      </c>
      <c r="D35" s="13">
        <f>AB34</f>
        <v/>
      </c>
      <c r="E35" s="13">
        <f>AC34</f>
        <v/>
      </c>
      <c r="F35" s="13">
        <f>AF34</f>
        <v/>
      </c>
      <c r="G35" s="14">
        <f>IF(C35&gt;0,MAX(0,1-F35/C35),0)</f>
        <v/>
      </c>
      <c r="H35" s="22">
        <f>G35*Inputs!$C$14</f>
        <v/>
      </c>
      <c r="I35" s="13">
        <f>IF(AND(AJ34&lt;&gt;"yes",B35&lt;=Inputs!$C$15),Inputs!$C$6,0)</f>
        <v/>
      </c>
      <c r="J35" s="13">
        <f>IF(I35&lt;=0,0,MIN(I35/(1-$H35),$C35))</f>
        <v/>
      </c>
      <c r="K35" s="13">
        <f>J35*(1-$H35)</f>
        <v/>
      </c>
      <c r="L35" s="13">
        <f>I35-K35</f>
        <v/>
      </c>
      <c r="M35" s="13">
        <f>IF(L35&lt;=0,0,MIN(L35/(1-Inputs!$C$13),$D35))</f>
        <v/>
      </c>
      <c r="N35" s="13">
        <f>M35*(1-Inputs!$C$13)</f>
        <v/>
      </c>
      <c r="O35" s="13">
        <f>L35-N35</f>
        <v/>
      </c>
      <c r="P35" s="13">
        <f>IF(O35&lt;=0,0,MIN(O35/(1-0),$E35))</f>
        <v/>
      </c>
      <c r="Q35" s="13">
        <f>P35*(1-0)</f>
        <v/>
      </c>
      <c r="R35" s="13">
        <f>O35-Q35</f>
        <v/>
      </c>
      <c r="S35" s="13">
        <f>J35*($H35)+M35*(Inputs!$C$13)+P35*(0)</f>
        <v/>
      </c>
      <c r="T35" s="13">
        <f>J35</f>
        <v/>
      </c>
      <c r="U35" s="13">
        <f>M35</f>
        <v/>
      </c>
      <c r="V35" s="13">
        <f>P35</f>
        <v/>
      </c>
      <c r="W35" s="13">
        <f>C35-T35</f>
        <v/>
      </c>
      <c r="X35" s="13">
        <f>D35-U35</f>
        <v/>
      </c>
      <c r="Y35" s="13">
        <f>E35-V35</f>
        <v/>
      </c>
      <c r="Z35" s="13">
        <f>IF(C35&gt;0,F35-T35*F35/C35,F35)</f>
        <v/>
      </c>
      <c r="AA35" s="13">
        <f>W35*(1+Inputs!$C$11)</f>
        <v/>
      </c>
      <c r="AB35" s="13">
        <f>X35*(1+Inputs!$C$11)</f>
        <v/>
      </c>
      <c r="AC35" s="13">
        <f>Y35*(1+Inputs!$C$11)</f>
        <v/>
      </c>
      <c r="AD35" s="13">
        <f>AA35*Inputs!$C$12*Inputs!$C$14</f>
        <v/>
      </c>
      <c r="AE35" s="13">
        <f>AA35-AD35</f>
        <v/>
      </c>
      <c r="AF35" s="13">
        <f>Z35+AE35*Inputs!$C$12*(1-Inputs!$C$14)</f>
        <v/>
      </c>
      <c r="AG35" s="13">
        <f>AE35+AB35+AC35</f>
        <v/>
      </c>
      <c r="AH35" s="13">
        <f>AI34+S35</f>
        <v/>
      </c>
      <c r="AI35" s="13">
        <f>AH35+AD35</f>
        <v/>
      </c>
      <c r="AJ35" s="23">
        <f>IF(OR(AJ34="yes",AND(AND(AJ34&lt;&gt;"yes",B35&lt;=Inputs!$C$15),R35&gt;1)),"yes","no")</f>
        <v/>
      </c>
    </row>
    <row r="36">
      <c r="B36" s="21" t="n">
        <v>28</v>
      </c>
      <c r="C36" s="13">
        <f>AE35</f>
        <v/>
      </c>
      <c r="D36" s="13">
        <f>AB35</f>
        <v/>
      </c>
      <c r="E36" s="13">
        <f>AC35</f>
        <v/>
      </c>
      <c r="F36" s="13">
        <f>AF35</f>
        <v/>
      </c>
      <c r="G36" s="14">
        <f>IF(C36&gt;0,MAX(0,1-F36/C36),0)</f>
        <v/>
      </c>
      <c r="H36" s="22">
        <f>G36*Inputs!$C$14</f>
        <v/>
      </c>
      <c r="I36" s="13">
        <f>IF(AND(AJ35&lt;&gt;"yes",B36&lt;=Inputs!$C$15),Inputs!$C$6,0)</f>
        <v/>
      </c>
      <c r="J36" s="13">
        <f>IF(I36&lt;=0,0,MIN(I36/(1-$H36),$C36))</f>
        <v/>
      </c>
      <c r="K36" s="13">
        <f>J36*(1-$H36)</f>
        <v/>
      </c>
      <c r="L36" s="13">
        <f>I36-K36</f>
        <v/>
      </c>
      <c r="M36" s="13">
        <f>IF(L36&lt;=0,0,MIN(L36/(1-Inputs!$C$13),$D36))</f>
        <v/>
      </c>
      <c r="N36" s="13">
        <f>M36*(1-Inputs!$C$13)</f>
        <v/>
      </c>
      <c r="O36" s="13">
        <f>L36-N36</f>
        <v/>
      </c>
      <c r="P36" s="13">
        <f>IF(O36&lt;=0,0,MIN(O36/(1-0),$E36))</f>
        <v/>
      </c>
      <c r="Q36" s="13">
        <f>P36*(1-0)</f>
        <v/>
      </c>
      <c r="R36" s="13">
        <f>O36-Q36</f>
        <v/>
      </c>
      <c r="S36" s="13">
        <f>J36*($H36)+M36*(Inputs!$C$13)+P36*(0)</f>
        <v/>
      </c>
      <c r="T36" s="13">
        <f>J36</f>
        <v/>
      </c>
      <c r="U36" s="13">
        <f>M36</f>
        <v/>
      </c>
      <c r="V36" s="13">
        <f>P36</f>
        <v/>
      </c>
      <c r="W36" s="13">
        <f>C36-T36</f>
        <v/>
      </c>
      <c r="X36" s="13">
        <f>D36-U36</f>
        <v/>
      </c>
      <c r="Y36" s="13">
        <f>E36-V36</f>
        <v/>
      </c>
      <c r="Z36" s="13">
        <f>IF(C36&gt;0,F36-T36*F36/C36,F36)</f>
        <v/>
      </c>
      <c r="AA36" s="13">
        <f>W36*(1+Inputs!$C$11)</f>
        <v/>
      </c>
      <c r="AB36" s="13">
        <f>X36*(1+Inputs!$C$11)</f>
        <v/>
      </c>
      <c r="AC36" s="13">
        <f>Y36*(1+Inputs!$C$11)</f>
        <v/>
      </c>
      <c r="AD36" s="13">
        <f>AA36*Inputs!$C$12*Inputs!$C$14</f>
        <v/>
      </c>
      <c r="AE36" s="13">
        <f>AA36-AD36</f>
        <v/>
      </c>
      <c r="AF36" s="13">
        <f>Z36+AE36*Inputs!$C$12*(1-Inputs!$C$14)</f>
        <v/>
      </c>
      <c r="AG36" s="13">
        <f>AE36+AB36+AC36</f>
        <v/>
      </c>
      <c r="AH36" s="13">
        <f>AI35+S36</f>
        <v/>
      </c>
      <c r="AI36" s="13">
        <f>AH36+AD36</f>
        <v/>
      </c>
      <c r="AJ36" s="23">
        <f>IF(OR(AJ35="yes",AND(AND(AJ35&lt;&gt;"yes",B36&lt;=Inputs!$C$15),R36&gt;1)),"yes","no")</f>
        <v/>
      </c>
    </row>
    <row r="37">
      <c r="B37" s="21" t="n">
        <v>29</v>
      </c>
      <c r="C37" s="13">
        <f>AE36</f>
        <v/>
      </c>
      <c r="D37" s="13">
        <f>AB36</f>
        <v/>
      </c>
      <c r="E37" s="13">
        <f>AC36</f>
        <v/>
      </c>
      <c r="F37" s="13">
        <f>AF36</f>
        <v/>
      </c>
      <c r="G37" s="14">
        <f>IF(C37&gt;0,MAX(0,1-F37/C37),0)</f>
        <v/>
      </c>
      <c r="H37" s="22">
        <f>G37*Inputs!$C$14</f>
        <v/>
      </c>
      <c r="I37" s="13">
        <f>IF(AND(AJ36&lt;&gt;"yes",B37&lt;=Inputs!$C$15),Inputs!$C$6,0)</f>
        <v/>
      </c>
      <c r="J37" s="13">
        <f>IF(I37&lt;=0,0,MIN(I37/(1-$H37),$C37))</f>
        <v/>
      </c>
      <c r="K37" s="13">
        <f>J37*(1-$H37)</f>
        <v/>
      </c>
      <c r="L37" s="13">
        <f>I37-K37</f>
        <v/>
      </c>
      <c r="M37" s="13">
        <f>IF(L37&lt;=0,0,MIN(L37/(1-Inputs!$C$13),$D37))</f>
        <v/>
      </c>
      <c r="N37" s="13">
        <f>M37*(1-Inputs!$C$13)</f>
        <v/>
      </c>
      <c r="O37" s="13">
        <f>L37-N37</f>
        <v/>
      </c>
      <c r="P37" s="13">
        <f>IF(O37&lt;=0,0,MIN(O37/(1-0),$E37))</f>
        <v/>
      </c>
      <c r="Q37" s="13">
        <f>P37*(1-0)</f>
        <v/>
      </c>
      <c r="R37" s="13">
        <f>O37-Q37</f>
        <v/>
      </c>
      <c r="S37" s="13">
        <f>J37*($H37)+M37*(Inputs!$C$13)+P37*(0)</f>
        <v/>
      </c>
      <c r="T37" s="13">
        <f>J37</f>
        <v/>
      </c>
      <c r="U37" s="13">
        <f>M37</f>
        <v/>
      </c>
      <c r="V37" s="13">
        <f>P37</f>
        <v/>
      </c>
      <c r="W37" s="13">
        <f>C37-T37</f>
        <v/>
      </c>
      <c r="X37" s="13">
        <f>D37-U37</f>
        <v/>
      </c>
      <c r="Y37" s="13">
        <f>E37-V37</f>
        <v/>
      </c>
      <c r="Z37" s="13">
        <f>IF(C37&gt;0,F37-T37*F37/C37,F37)</f>
        <v/>
      </c>
      <c r="AA37" s="13">
        <f>W37*(1+Inputs!$C$11)</f>
        <v/>
      </c>
      <c r="AB37" s="13">
        <f>X37*(1+Inputs!$C$11)</f>
        <v/>
      </c>
      <c r="AC37" s="13">
        <f>Y37*(1+Inputs!$C$11)</f>
        <v/>
      </c>
      <c r="AD37" s="13">
        <f>AA37*Inputs!$C$12*Inputs!$C$14</f>
        <v/>
      </c>
      <c r="AE37" s="13">
        <f>AA37-AD37</f>
        <v/>
      </c>
      <c r="AF37" s="13">
        <f>Z37+AE37*Inputs!$C$12*(1-Inputs!$C$14)</f>
        <v/>
      </c>
      <c r="AG37" s="13">
        <f>AE37+AB37+AC37</f>
        <v/>
      </c>
      <c r="AH37" s="13">
        <f>AI36+S37</f>
        <v/>
      </c>
      <c r="AI37" s="13">
        <f>AH37+AD37</f>
        <v/>
      </c>
      <c r="AJ37" s="23">
        <f>IF(OR(AJ36="yes",AND(AND(AJ36&lt;&gt;"yes",B37&lt;=Inputs!$C$15),R37&gt;1)),"yes","no")</f>
        <v/>
      </c>
    </row>
    <row r="38">
      <c r="B38" s="21" t="n">
        <v>30</v>
      </c>
      <c r="C38" s="13">
        <f>AE37</f>
        <v/>
      </c>
      <c r="D38" s="13">
        <f>AB37</f>
        <v/>
      </c>
      <c r="E38" s="13">
        <f>AC37</f>
        <v/>
      </c>
      <c r="F38" s="13">
        <f>AF37</f>
        <v/>
      </c>
      <c r="G38" s="14">
        <f>IF(C38&gt;0,MAX(0,1-F38/C38),0)</f>
        <v/>
      </c>
      <c r="H38" s="22">
        <f>G38*Inputs!$C$14</f>
        <v/>
      </c>
      <c r="I38" s="13">
        <f>IF(AND(AJ37&lt;&gt;"yes",B38&lt;=Inputs!$C$15),Inputs!$C$6,0)</f>
        <v/>
      </c>
      <c r="J38" s="13">
        <f>IF(I38&lt;=0,0,MIN(I38/(1-$H38),$C38))</f>
        <v/>
      </c>
      <c r="K38" s="13">
        <f>J38*(1-$H38)</f>
        <v/>
      </c>
      <c r="L38" s="13">
        <f>I38-K38</f>
        <v/>
      </c>
      <c r="M38" s="13">
        <f>IF(L38&lt;=0,0,MIN(L38/(1-Inputs!$C$13),$D38))</f>
        <v/>
      </c>
      <c r="N38" s="13">
        <f>M38*(1-Inputs!$C$13)</f>
        <v/>
      </c>
      <c r="O38" s="13">
        <f>L38-N38</f>
        <v/>
      </c>
      <c r="P38" s="13">
        <f>IF(O38&lt;=0,0,MIN(O38/(1-0),$E38))</f>
        <v/>
      </c>
      <c r="Q38" s="13">
        <f>P38*(1-0)</f>
        <v/>
      </c>
      <c r="R38" s="13">
        <f>O38-Q38</f>
        <v/>
      </c>
      <c r="S38" s="13">
        <f>J38*($H38)+M38*(Inputs!$C$13)+P38*(0)</f>
        <v/>
      </c>
      <c r="T38" s="13">
        <f>J38</f>
        <v/>
      </c>
      <c r="U38" s="13">
        <f>M38</f>
        <v/>
      </c>
      <c r="V38" s="13">
        <f>P38</f>
        <v/>
      </c>
      <c r="W38" s="13">
        <f>C38-T38</f>
        <v/>
      </c>
      <c r="X38" s="13">
        <f>D38-U38</f>
        <v/>
      </c>
      <c r="Y38" s="13">
        <f>E38-V38</f>
        <v/>
      </c>
      <c r="Z38" s="13">
        <f>IF(C38&gt;0,F38-T38*F38/C38,F38)</f>
        <v/>
      </c>
      <c r="AA38" s="13">
        <f>W38*(1+Inputs!$C$11)</f>
        <v/>
      </c>
      <c r="AB38" s="13">
        <f>X38*(1+Inputs!$C$11)</f>
        <v/>
      </c>
      <c r="AC38" s="13">
        <f>Y38*(1+Inputs!$C$11)</f>
        <v/>
      </c>
      <c r="AD38" s="13">
        <f>AA38*Inputs!$C$12*Inputs!$C$14</f>
        <v/>
      </c>
      <c r="AE38" s="13">
        <f>AA38-AD38</f>
        <v/>
      </c>
      <c r="AF38" s="13">
        <f>Z38+AE38*Inputs!$C$12*(1-Inputs!$C$14)</f>
        <v/>
      </c>
      <c r="AG38" s="13">
        <f>AE38+AB38+AC38</f>
        <v/>
      </c>
      <c r="AH38" s="13">
        <f>AI37+S38</f>
        <v/>
      </c>
      <c r="AI38" s="13">
        <f>AH38+AD38</f>
        <v/>
      </c>
      <c r="AJ38" s="23">
        <f>IF(OR(AJ37="yes",AND(AND(AJ37&lt;&gt;"yes",B38&lt;=Inputs!$C$15),R38&gt;1)),"yes","no")</f>
        <v/>
      </c>
    </row>
    <row r="39">
      <c r="B39" s="21" t="n">
        <v>31</v>
      </c>
      <c r="C39" s="13">
        <f>AE38</f>
        <v/>
      </c>
      <c r="D39" s="13">
        <f>AB38</f>
        <v/>
      </c>
      <c r="E39" s="13">
        <f>AC38</f>
        <v/>
      </c>
      <c r="F39" s="13">
        <f>AF38</f>
        <v/>
      </c>
      <c r="G39" s="14">
        <f>IF(C39&gt;0,MAX(0,1-F39/C39),0)</f>
        <v/>
      </c>
      <c r="H39" s="22">
        <f>G39*Inputs!$C$14</f>
        <v/>
      </c>
      <c r="I39" s="13">
        <f>IF(AND(AJ38&lt;&gt;"yes",B39&lt;=Inputs!$C$15),Inputs!$C$6,0)</f>
        <v/>
      </c>
      <c r="J39" s="13">
        <f>IF(I39&lt;=0,0,MIN(I39/(1-$H39),$C39))</f>
        <v/>
      </c>
      <c r="K39" s="13">
        <f>J39*(1-$H39)</f>
        <v/>
      </c>
      <c r="L39" s="13">
        <f>I39-K39</f>
        <v/>
      </c>
      <c r="M39" s="13">
        <f>IF(L39&lt;=0,0,MIN(L39/(1-Inputs!$C$13),$D39))</f>
        <v/>
      </c>
      <c r="N39" s="13">
        <f>M39*(1-Inputs!$C$13)</f>
        <v/>
      </c>
      <c r="O39" s="13">
        <f>L39-N39</f>
        <v/>
      </c>
      <c r="P39" s="13">
        <f>IF(O39&lt;=0,0,MIN(O39/(1-0),$E39))</f>
        <v/>
      </c>
      <c r="Q39" s="13">
        <f>P39*(1-0)</f>
        <v/>
      </c>
      <c r="R39" s="13">
        <f>O39-Q39</f>
        <v/>
      </c>
      <c r="S39" s="13">
        <f>J39*($H39)+M39*(Inputs!$C$13)+P39*(0)</f>
        <v/>
      </c>
      <c r="T39" s="13">
        <f>J39</f>
        <v/>
      </c>
      <c r="U39" s="13">
        <f>M39</f>
        <v/>
      </c>
      <c r="V39" s="13">
        <f>P39</f>
        <v/>
      </c>
      <c r="W39" s="13">
        <f>C39-T39</f>
        <v/>
      </c>
      <c r="X39" s="13">
        <f>D39-U39</f>
        <v/>
      </c>
      <c r="Y39" s="13">
        <f>E39-V39</f>
        <v/>
      </c>
      <c r="Z39" s="13">
        <f>IF(C39&gt;0,F39-T39*F39/C39,F39)</f>
        <v/>
      </c>
      <c r="AA39" s="13">
        <f>W39*(1+Inputs!$C$11)</f>
        <v/>
      </c>
      <c r="AB39" s="13">
        <f>X39*(1+Inputs!$C$11)</f>
        <v/>
      </c>
      <c r="AC39" s="13">
        <f>Y39*(1+Inputs!$C$11)</f>
        <v/>
      </c>
      <c r="AD39" s="13">
        <f>AA39*Inputs!$C$12*Inputs!$C$14</f>
        <v/>
      </c>
      <c r="AE39" s="13">
        <f>AA39-AD39</f>
        <v/>
      </c>
      <c r="AF39" s="13">
        <f>Z39+AE39*Inputs!$C$12*(1-Inputs!$C$14)</f>
        <v/>
      </c>
      <c r="AG39" s="13">
        <f>AE39+AB39+AC39</f>
        <v/>
      </c>
      <c r="AH39" s="13">
        <f>AI38+S39</f>
        <v/>
      </c>
      <c r="AI39" s="13">
        <f>AH39+AD39</f>
        <v/>
      </c>
      <c r="AJ39" s="23">
        <f>IF(OR(AJ38="yes",AND(AND(AJ38&lt;&gt;"yes",B39&lt;=Inputs!$C$15),R39&gt;1)),"yes","no")</f>
        <v/>
      </c>
    </row>
    <row r="40">
      <c r="B40" s="21" t="n">
        <v>32</v>
      </c>
      <c r="C40" s="13">
        <f>AE39</f>
        <v/>
      </c>
      <c r="D40" s="13">
        <f>AB39</f>
        <v/>
      </c>
      <c r="E40" s="13">
        <f>AC39</f>
        <v/>
      </c>
      <c r="F40" s="13">
        <f>AF39</f>
        <v/>
      </c>
      <c r="G40" s="14">
        <f>IF(C40&gt;0,MAX(0,1-F40/C40),0)</f>
        <v/>
      </c>
      <c r="H40" s="22">
        <f>G40*Inputs!$C$14</f>
        <v/>
      </c>
      <c r="I40" s="13">
        <f>IF(AND(AJ39&lt;&gt;"yes",B40&lt;=Inputs!$C$15),Inputs!$C$6,0)</f>
        <v/>
      </c>
      <c r="J40" s="13">
        <f>IF(I40&lt;=0,0,MIN(I40/(1-$H40),$C40))</f>
        <v/>
      </c>
      <c r="K40" s="13">
        <f>J40*(1-$H40)</f>
        <v/>
      </c>
      <c r="L40" s="13">
        <f>I40-K40</f>
        <v/>
      </c>
      <c r="M40" s="13">
        <f>IF(L40&lt;=0,0,MIN(L40/(1-Inputs!$C$13),$D40))</f>
        <v/>
      </c>
      <c r="N40" s="13">
        <f>M40*(1-Inputs!$C$13)</f>
        <v/>
      </c>
      <c r="O40" s="13">
        <f>L40-N40</f>
        <v/>
      </c>
      <c r="P40" s="13">
        <f>IF(O40&lt;=0,0,MIN(O40/(1-0),$E40))</f>
        <v/>
      </c>
      <c r="Q40" s="13">
        <f>P40*(1-0)</f>
        <v/>
      </c>
      <c r="R40" s="13">
        <f>O40-Q40</f>
        <v/>
      </c>
      <c r="S40" s="13">
        <f>J40*($H40)+M40*(Inputs!$C$13)+P40*(0)</f>
        <v/>
      </c>
      <c r="T40" s="13">
        <f>J40</f>
        <v/>
      </c>
      <c r="U40" s="13">
        <f>M40</f>
        <v/>
      </c>
      <c r="V40" s="13">
        <f>P40</f>
        <v/>
      </c>
      <c r="W40" s="13">
        <f>C40-T40</f>
        <v/>
      </c>
      <c r="X40" s="13">
        <f>D40-U40</f>
        <v/>
      </c>
      <c r="Y40" s="13">
        <f>E40-V40</f>
        <v/>
      </c>
      <c r="Z40" s="13">
        <f>IF(C40&gt;0,F40-T40*F40/C40,F40)</f>
        <v/>
      </c>
      <c r="AA40" s="13">
        <f>W40*(1+Inputs!$C$11)</f>
        <v/>
      </c>
      <c r="AB40" s="13">
        <f>X40*(1+Inputs!$C$11)</f>
        <v/>
      </c>
      <c r="AC40" s="13">
        <f>Y40*(1+Inputs!$C$11)</f>
        <v/>
      </c>
      <c r="AD40" s="13">
        <f>AA40*Inputs!$C$12*Inputs!$C$14</f>
        <v/>
      </c>
      <c r="AE40" s="13">
        <f>AA40-AD40</f>
        <v/>
      </c>
      <c r="AF40" s="13">
        <f>Z40+AE40*Inputs!$C$12*(1-Inputs!$C$14)</f>
        <v/>
      </c>
      <c r="AG40" s="13">
        <f>AE40+AB40+AC40</f>
        <v/>
      </c>
      <c r="AH40" s="13">
        <f>AI39+S40</f>
        <v/>
      </c>
      <c r="AI40" s="13">
        <f>AH40+AD40</f>
        <v/>
      </c>
      <c r="AJ40" s="23">
        <f>IF(OR(AJ39="yes",AND(AND(AJ39&lt;&gt;"yes",B40&lt;=Inputs!$C$15),R40&gt;1)),"yes","no")</f>
        <v/>
      </c>
    </row>
    <row r="41">
      <c r="B41" s="21" t="n">
        <v>33</v>
      </c>
      <c r="C41" s="13">
        <f>AE40</f>
        <v/>
      </c>
      <c r="D41" s="13">
        <f>AB40</f>
        <v/>
      </c>
      <c r="E41" s="13">
        <f>AC40</f>
        <v/>
      </c>
      <c r="F41" s="13">
        <f>AF40</f>
        <v/>
      </c>
      <c r="G41" s="14">
        <f>IF(C41&gt;0,MAX(0,1-F41/C41),0)</f>
        <v/>
      </c>
      <c r="H41" s="22">
        <f>G41*Inputs!$C$14</f>
        <v/>
      </c>
      <c r="I41" s="13">
        <f>IF(AND(AJ40&lt;&gt;"yes",B41&lt;=Inputs!$C$15),Inputs!$C$6,0)</f>
        <v/>
      </c>
      <c r="J41" s="13">
        <f>IF(I41&lt;=0,0,MIN(I41/(1-$H41),$C41))</f>
        <v/>
      </c>
      <c r="K41" s="13">
        <f>J41*(1-$H41)</f>
        <v/>
      </c>
      <c r="L41" s="13">
        <f>I41-K41</f>
        <v/>
      </c>
      <c r="M41" s="13">
        <f>IF(L41&lt;=0,0,MIN(L41/(1-Inputs!$C$13),$D41))</f>
        <v/>
      </c>
      <c r="N41" s="13">
        <f>M41*(1-Inputs!$C$13)</f>
        <v/>
      </c>
      <c r="O41" s="13">
        <f>L41-N41</f>
        <v/>
      </c>
      <c r="P41" s="13">
        <f>IF(O41&lt;=0,0,MIN(O41/(1-0),$E41))</f>
        <v/>
      </c>
      <c r="Q41" s="13">
        <f>P41*(1-0)</f>
        <v/>
      </c>
      <c r="R41" s="13">
        <f>O41-Q41</f>
        <v/>
      </c>
      <c r="S41" s="13">
        <f>J41*($H41)+M41*(Inputs!$C$13)+P41*(0)</f>
        <v/>
      </c>
      <c r="T41" s="13">
        <f>J41</f>
        <v/>
      </c>
      <c r="U41" s="13">
        <f>M41</f>
        <v/>
      </c>
      <c r="V41" s="13">
        <f>P41</f>
        <v/>
      </c>
      <c r="W41" s="13">
        <f>C41-T41</f>
        <v/>
      </c>
      <c r="X41" s="13">
        <f>D41-U41</f>
        <v/>
      </c>
      <c r="Y41" s="13">
        <f>E41-V41</f>
        <v/>
      </c>
      <c r="Z41" s="13">
        <f>IF(C41&gt;0,F41-T41*F41/C41,F41)</f>
        <v/>
      </c>
      <c r="AA41" s="13">
        <f>W41*(1+Inputs!$C$11)</f>
        <v/>
      </c>
      <c r="AB41" s="13">
        <f>X41*(1+Inputs!$C$11)</f>
        <v/>
      </c>
      <c r="AC41" s="13">
        <f>Y41*(1+Inputs!$C$11)</f>
        <v/>
      </c>
      <c r="AD41" s="13">
        <f>AA41*Inputs!$C$12*Inputs!$C$14</f>
        <v/>
      </c>
      <c r="AE41" s="13">
        <f>AA41-AD41</f>
        <v/>
      </c>
      <c r="AF41" s="13">
        <f>Z41+AE41*Inputs!$C$12*(1-Inputs!$C$14)</f>
        <v/>
      </c>
      <c r="AG41" s="13">
        <f>AE41+AB41+AC41</f>
        <v/>
      </c>
      <c r="AH41" s="13">
        <f>AI40+S41</f>
        <v/>
      </c>
      <c r="AI41" s="13">
        <f>AH41+AD41</f>
        <v/>
      </c>
      <c r="AJ41" s="23">
        <f>IF(OR(AJ40="yes",AND(AND(AJ40&lt;&gt;"yes",B41&lt;=Inputs!$C$15),R41&gt;1)),"yes","no")</f>
        <v/>
      </c>
    </row>
    <row r="42">
      <c r="B42" s="21" t="n">
        <v>34</v>
      </c>
      <c r="C42" s="13">
        <f>AE41</f>
        <v/>
      </c>
      <c r="D42" s="13">
        <f>AB41</f>
        <v/>
      </c>
      <c r="E42" s="13">
        <f>AC41</f>
        <v/>
      </c>
      <c r="F42" s="13">
        <f>AF41</f>
        <v/>
      </c>
      <c r="G42" s="14">
        <f>IF(C42&gt;0,MAX(0,1-F42/C42),0)</f>
        <v/>
      </c>
      <c r="H42" s="22">
        <f>G42*Inputs!$C$14</f>
        <v/>
      </c>
      <c r="I42" s="13">
        <f>IF(AND(AJ41&lt;&gt;"yes",B42&lt;=Inputs!$C$15),Inputs!$C$6,0)</f>
        <v/>
      </c>
      <c r="J42" s="13">
        <f>IF(I42&lt;=0,0,MIN(I42/(1-$H42),$C42))</f>
        <v/>
      </c>
      <c r="K42" s="13">
        <f>J42*(1-$H42)</f>
        <v/>
      </c>
      <c r="L42" s="13">
        <f>I42-K42</f>
        <v/>
      </c>
      <c r="M42" s="13">
        <f>IF(L42&lt;=0,0,MIN(L42/(1-Inputs!$C$13),$D42))</f>
        <v/>
      </c>
      <c r="N42" s="13">
        <f>M42*(1-Inputs!$C$13)</f>
        <v/>
      </c>
      <c r="O42" s="13">
        <f>L42-N42</f>
        <v/>
      </c>
      <c r="P42" s="13">
        <f>IF(O42&lt;=0,0,MIN(O42/(1-0),$E42))</f>
        <v/>
      </c>
      <c r="Q42" s="13">
        <f>P42*(1-0)</f>
        <v/>
      </c>
      <c r="R42" s="13">
        <f>O42-Q42</f>
        <v/>
      </c>
      <c r="S42" s="13">
        <f>J42*($H42)+M42*(Inputs!$C$13)+P42*(0)</f>
        <v/>
      </c>
      <c r="T42" s="13">
        <f>J42</f>
        <v/>
      </c>
      <c r="U42" s="13">
        <f>M42</f>
        <v/>
      </c>
      <c r="V42" s="13">
        <f>P42</f>
        <v/>
      </c>
      <c r="W42" s="13">
        <f>C42-T42</f>
        <v/>
      </c>
      <c r="X42" s="13">
        <f>D42-U42</f>
        <v/>
      </c>
      <c r="Y42" s="13">
        <f>E42-V42</f>
        <v/>
      </c>
      <c r="Z42" s="13">
        <f>IF(C42&gt;0,F42-T42*F42/C42,F42)</f>
        <v/>
      </c>
      <c r="AA42" s="13">
        <f>W42*(1+Inputs!$C$11)</f>
        <v/>
      </c>
      <c r="AB42" s="13">
        <f>X42*(1+Inputs!$C$11)</f>
        <v/>
      </c>
      <c r="AC42" s="13">
        <f>Y42*(1+Inputs!$C$11)</f>
        <v/>
      </c>
      <c r="AD42" s="13">
        <f>AA42*Inputs!$C$12*Inputs!$C$14</f>
        <v/>
      </c>
      <c r="AE42" s="13">
        <f>AA42-AD42</f>
        <v/>
      </c>
      <c r="AF42" s="13">
        <f>Z42+AE42*Inputs!$C$12*(1-Inputs!$C$14)</f>
        <v/>
      </c>
      <c r="AG42" s="13">
        <f>AE42+AB42+AC42</f>
        <v/>
      </c>
      <c r="AH42" s="13">
        <f>AI41+S42</f>
        <v/>
      </c>
      <c r="AI42" s="13">
        <f>AH42+AD42</f>
        <v/>
      </c>
      <c r="AJ42" s="23">
        <f>IF(OR(AJ41="yes",AND(AND(AJ41&lt;&gt;"yes",B42&lt;=Inputs!$C$15),R42&gt;1)),"yes","no")</f>
        <v/>
      </c>
    </row>
    <row r="43">
      <c r="B43" s="21" t="n">
        <v>35</v>
      </c>
      <c r="C43" s="13">
        <f>AE42</f>
        <v/>
      </c>
      <c r="D43" s="13">
        <f>AB42</f>
        <v/>
      </c>
      <c r="E43" s="13">
        <f>AC42</f>
        <v/>
      </c>
      <c r="F43" s="13">
        <f>AF42</f>
        <v/>
      </c>
      <c r="G43" s="14">
        <f>IF(C43&gt;0,MAX(0,1-F43/C43),0)</f>
        <v/>
      </c>
      <c r="H43" s="22">
        <f>G43*Inputs!$C$14</f>
        <v/>
      </c>
      <c r="I43" s="13">
        <f>IF(AND(AJ42&lt;&gt;"yes",B43&lt;=Inputs!$C$15),Inputs!$C$6,0)</f>
        <v/>
      </c>
      <c r="J43" s="13">
        <f>IF(I43&lt;=0,0,MIN(I43/(1-$H43),$C43))</f>
        <v/>
      </c>
      <c r="K43" s="13">
        <f>J43*(1-$H43)</f>
        <v/>
      </c>
      <c r="L43" s="13">
        <f>I43-K43</f>
        <v/>
      </c>
      <c r="M43" s="13">
        <f>IF(L43&lt;=0,0,MIN(L43/(1-Inputs!$C$13),$D43))</f>
        <v/>
      </c>
      <c r="N43" s="13">
        <f>M43*(1-Inputs!$C$13)</f>
        <v/>
      </c>
      <c r="O43" s="13">
        <f>L43-N43</f>
        <v/>
      </c>
      <c r="P43" s="13">
        <f>IF(O43&lt;=0,0,MIN(O43/(1-0),$E43))</f>
        <v/>
      </c>
      <c r="Q43" s="13">
        <f>P43*(1-0)</f>
        <v/>
      </c>
      <c r="R43" s="13">
        <f>O43-Q43</f>
        <v/>
      </c>
      <c r="S43" s="13">
        <f>J43*($H43)+M43*(Inputs!$C$13)+P43*(0)</f>
        <v/>
      </c>
      <c r="T43" s="13">
        <f>J43</f>
        <v/>
      </c>
      <c r="U43" s="13">
        <f>M43</f>
        <v/>
      </c>
      <c r="V43" s="13">
        <f>P43</f>
        <v/>
      </c>
      <c r="W43" s="13">
        <f>C43-T43</f>
        <v/>
      </c>
      <c r="X43" s="13">
        <f>D43-U43</f>
        <v/>
      </c>
      <c r="Y43" s="13">
        <f>E43-V43</f>
        <v/>
      </c>
      <c r="Z43" s="13">
        <f>IF(C43&gt;0,F43-T43*F43/C43,F43)</f>
        <v/>
      </c>
      <c r="AA43" s="13">
        <f>W43*(1+Inputs!$C$11)</f>
        <v/>
      </c>
      <c r="AB43" s="13">
        <f>X43*(1+Inputs!$C$11)</f>
        <v/>
      </c>
      <c r="AC43" s="13">
        <f>Y43*(1+Inputs!$C$11)</f>
        <v/>
      </c>
      <c r="AD43" s="13">
        <f>AA43*Inputs!$C$12*Inputs!$C$14</f>
        <v/>
      </c>
      <c r="AE43" s="13">
        <f>AA43-AD43</f>
        <v/>
      </c>
      <c r="AF43" s="13">
        <f>Z43+AE43*Inputs!$C$12*(1-Inputs!$C$14)</f>
        <v/>
      </c>
      <c r="AG43" s="13">
        <f>AE43+AB43+AC43</f>
        <v/>
      </c>
      <c r="AH43" s="13">
        <f>AI42+S43</f>
        <v/>
      </c>
      <c r="AI43" s="13">
        <f>AH43+AD43</f>
        <v/>
      </c>
      <c r="AJ43" s="23">
        <f>IF(OR(AJ42="yes",AND(AND(AJ42&lt;&gt;"yes",B43&lt;=Inputs!$C$15),R43&gt;1)),"yes","no")</f>
        <v/>
      </c>
    </row>
    <row r="44">
      <c r="B44" s="21" t="n">
        <v>36</v>
      </c>
      <c r="C44" s="13">
        <f>AE43</f>
        <v/>
      </c>
      <c r="D44" s="13">
        <f>AB43</f>
        <v/>
      </c>
      <c r="E44" s="13">
        <f>AC43</f>
        <v/>
      </c>
      <c r="F44" s="13">
        <f>AF43</f>
        <v/>
      </c>
      <c r="G44" s="14">
        <f>IF(C44&gt;0,MAX(0,1-F44/C44),0)</f>
        <v/>
      </c>
      <c r="H44" s="22">
        <f>G44*Inputs!$C$14</f>
        <v/>
      </c>
      <c r="I44" s="13">
        <f>IF(AND(AJ43&lt;&gt;"yes",B44&lt;=Inputs!$C$15),Inputs!$C$6,0)</f>
        <v/>
      </c>
      <c r="J44" s="13">
        <f>IF(I44&lt;=0,0,MIN(I44/(1-$H44),$C44))</f>
        <v/>
      </c>
      <c r="K44" s="13">
        <f>J44*(1-$H44)</f>
        <v/>
      </c>
      <c r="L44" s="13">
        <f>I44-K44</f>
        <v/>
      </c>
      <c r="M44" s="13">
        <f>IF(L44&lt;=0,0,MIN(L44/(1-Inputs!$C$13),$D44))</f>
        <v/>
      </c>
      <c r="N44" s="13">
        <f>M44*(1-Inputs!$C$13)</f>
        <v/>
      </c>
      <c r="O44" s="13">
        <f>L44-N44</f>
        <v/>
      </c>
      <c r="P44" s="13">
        <f>IF(O44&lt;=0,0,MIN(O44/(1-0),$E44))</f>
        <v/>
      </c>
      <c r="Q44" s="13">
        <f>P44*(1-0)</f>
        <v/>
      </c>
      <c r="R44" s="13">
        <f>O44-Q44</f>
        <v/>
      </c>
      <c r="S44" s="13">
        <f>J44*($H44)+M44*(Inputs!$C$13)+P44*(0)</f>
        <v/>
      </c>
      <c r="T44" s="13">
        <f>J44</f>
        <v/>
      </c>
      <c r="U44" s="13">
        <f>M44</f>
        <v/>
      </c>
      <c r="V44" s="13">
        <f>P44</f>
        <v/>
      </c>
      <c r="W44" s="13">
        <f>C44-T44</f>
        <v/>
      </c>
      <c r="X44" s="13">
        <f>D44-U44</f>
        <v/>
      </c>
      <c r="Y44" s="13">
        <f>E44-V44</f>
        <v/>
      </c>
      <c r="Z44" s="13">
        <f>IF(C44&gt;0,F44-T44*F44/C44,F44)</f>
        <v/>
      </c>
      <c r="AA44" s="13">
        <f>W44*(1+Inputs!$C$11)</f>
        <v/>
      </c>
      <c r="AB44" s="13">
        <f>X44*(1+Inputs!$C$11)</f>
        <v/>
      </c>
      <c r="AC44" s="13">
        <f>Y44*(1+Inputs!$C$11)</f>
        <v/>
      </c>
      <c r="AD44" s="13">
        <f>AA44*Inputs!$C$12*Inputs!$C$14</f>
        <v/>
      </c>
      <c r="AE44" s="13">
        <f>AA44-AD44</f>
        <v/>
      </c>
      <c r="AF44" s="13">
        <f>Z44+AE44*Inputs!$C$12*(1-Inputs!$C$14)</f>
        <v/>
      </c>
      <c r="AG44" s="13">
        <f>AE44+AB44+AC44</f>
        <v/>
      </c>
      <c r="AH44" s="13">
        <f>AI43+S44</f>
        <v/>
      </c>
      <c r="AI44" s="13">
        <f>AH44+AD44</f>
        <v/>
      </c>
      <c r="AJ44" s="23">
        <f>IF(OR(AJ43="yes",AND(AND(AJ43&lt;&gt;"yes",B44&lt;=Inputs!$C$15),R44&gt;1)),"yes","no")</f>
        <v/>
      </c>
    </row>
    <row r="45">
      <c r="B45" s="21" t="n">
        <v>37</v>
      </c>
      <c r="C45" s="13">
        <f>AE44</f>
        <v/>
      </c>
      <c r="D45" s="13">
        <f>AB44</f>
        <v/>
      </c>
      <c r="E45" s="13">
        <f>AC44</f>
        <v/>
      </c>
      <c r="F45" s="13">
        <f>AF44</f>
        <v/>
      </c>
      <c r="G45" s="14">
        <f>IF(C45&gt;0,MAX(0,1-F45/C45),0)</f>
        <v/>
      </c>
      <c r="H45" s="22">
        <f>G45*Inputs!$C$14</f>
        <v/>
      </c>
      <c r="I45" s="13">
        <f>IF(AND(AJ44&lt;&gt;"yes",B45&lt;=Inputs!$C$15),Inputs!$C$6,0)</f>
        <v/>
      </c>
      <c r="J45" s="13">
        <f>IF(I45&lt;=0,0,MIN(I45/(1-$H45),$C45))</f>
        <v/>
      </c>
      <c r="K45" s="13">
        <f>J45*(1-$H45)</f>
        <v/>
      </c>
      <c r="L45" s="13">
        <f>I45-K45</f>
        <v/>
      </c>
      <c r="M45" s="13">
        <f>IF(L45&lt;=0,0,MIN(L45/(1-Inputs!$C$13),$D45))</f>
        <v/>
      </c>
      <c r="N45" s="13">
        <f>M45*(1-Inputs!$C$13)</f>
        <v/>
      </c>
      <c r="O45" s="13">
        <f>L45-N45</f>
        <v/>
      </c>
      <c r="P45" s="13">
        <f>IF(O45&lt;=0,0,MIN(O45/(1-0),$E45))</f>
        <v/>
      </c>
      <c r="Q45" s="13">
        <f>P45*(1-0)</f>
        <v/>
      </c>
      <c r="R45" s="13">
        <f>O45-Q45</f>
        <v/>
      </c>
      <c r="S45" s="13">
        <f>J45*($H45)+M45*(Inputs!$C$13)+P45*(0)</f>
        <v/>
      </c>
      <c r="T45" s="13">
        <f>J45</f>
        <v/>
      </c>
      <c r="U45" s="13">
        <f>M45</f>
        <v/>
      </c>
      <c r="V45" s="13">
        <f>P45</f>
        <v/>
      </c>
      <c r="W45" s="13">
        <f>C45-T45</f>
        <v/>
      </c>
      <c r="X45" s="13">
        <f>D45-U45</f>
        <v/>
      </c>
      <c r="Y45" s="13">
        <f>E45-V45</f>
        <v/>
      </c>
      <c r="Z45" s="13">
        <f>IF(C45&gt;0,F45-T45*F45/C45,F45)</f>
        <v/>
      </c>
      <c r="AA45" s="13">
        <f>W45*(1+Inputs!$C$11)</f>
        <v/>
      </c>
      <c r="AB45" s="13">
        <f>X45*(1+Inputs!$C$11)</f>
        <v/>
      </c>
      <c r="AC45" s="13">
        <f>Y45*(1+Inputs!$C$11)</f>
        <v/>
      </c>
      <c r="AD45" s="13">
        <f>AA45*Inputs!$C$12*Inputs!$C$14</f>
        <v/>
      </c>
      <c r="AE45" s="13">
        <f>AA45-AD45</f>
        <v/>
      </c>
      <c r="AF45" s="13">
        <f>Z45+AE45*Inputs!$C$12*(1-Inputs!$C$14)</f>
        <v/>
      </c>
      <c r="AG45" s="13">
        <f>AE45+AB45+AC45</f>
        <v/>
      </c>
      <c r="AH45" s="13">
        <f>AI44+S45</f>
        <v/>
      </c>
      <c r="AI45" s="13">
        <f>AH45+AD45</f>
        <v/>
      </c>
      <c r="AJ45" s="23">
        <f>IF(OR(AJ44="yes",AND(AND(AJ44&lt;&gt;"yes",B45&lt;=Inputs!$C$15),R45&gt;1)),"yes","no")</f>
        <v/>
      </c>
    </row>
    <row r="46">
      <c r="B46" s="21" t="n">
        <v>38</v>
      </c>
      <c r="C46" s="13">
        <f>AE45</f>
        <v/>
      </c>
      <c r="D46" s="13">
        <f>AB45</f>
        <v/>
      </c>
      <c r="E46" s="13">
        <f>AC45</f>
        <v/>
      </c>
      <c r="F46" s="13">
        <f>AF45</f>
        <v/>
      </c>
      <c r="G46" s="14">
        <f>IF(C46&gt;0,MAX(0,1-F46/C46),0)</f>
        <v/>
      </c>
      <c r="H46" s="22">
        <f>G46*Inputs!$C$14</f>
        <v/>
      </c>
      <c r="I46" s="13">
        <f>IF(AND(AJ45&lt;&gt;"yes",B46&lt;=Inputs!$C$15),Inputs!$C$6,0)</f>
        <v/>
      </c>
      <c r="J46" s="13">
        <f>IF(I46&lt;=0,0,MIN(I46/(1-$H46),$C46))</f>
        <v/>
      </c>
      <c r="K46" s="13">
        <f>J46*(1-$H46)</f>
        <v/>
      </c>
      <c r="L46" s="13">
        <f>I46-K46</f>
        <v/>
      </c>
      <c r="M46" s="13">
        <f>IF(L46&lt;=0,0,MIN(L46/(1-Inputs!$C$13),$D46))</f>
        <v/>
      </c>
      <c r="N46" s="13">
        <f>M46*(1-Inputs!$C$13)</f>
        <v/>
      </c>
      <c r="O46" s="13">
        <f>L46-N46</f>
        <v/>
      </c>
      <c r="P46" s="13">
        <f>IF(O46&lt;=0,0,MIN(O46/(1-0),$E46))</f>
        <v/>
      </c>
      <c r="Q46" s="13">
        <f>P46*(1-0)</f>
        <v/>
      </c>
      <c r="R46" s="13">
        <f>O46-Q46</f>
        <v/>
      </c>
      <c r="S46" s="13">
        <f>J46*($H46)+M46*(Inputs!$C$13)+P46*(0)</f>
        <v/>
      </c>
      <c r="T46" s="13">
        <f>J46</f>
        <v/>
      </c>
      <c r="U46" s="13">
        <f>M46</f>
        <v/>
      </c>
      <c r="V46" s="13">
        <f>P46</f>
        <v/>
      </c>
      <c r="W46" s="13">
        <f>C46-T46</f>
        <v/>
      </c>
      <c r="X46" s="13">
        <f>D46-U46</f>
        <v/>
      </c>
      <c r="Y46" s="13">
        <f>E46-V46</f>
        <v/>
      </c>
      <c r="Z46" s="13">
        <f>IF(C46&gt;0,F46-T46*F46/C46,F46)</f>
        <v/>
      </c>
      <c r="AA46" s="13">
        <f>W46*(1+Inputs!$C$11)</f>
        <v/>
      </c>
      <c r="AB46" s="13">
        <f>X46*(1+Inputs!$C$11)</f>
        <v/>
      </c>
      <c r="AC46" s="13">
        <f>Y46*(1+Inputs!$C$11)</f>
        <v/>
      </c>
      <c r="AD46" s="13">
        <f>AA46*Inputs!$C$12*Inputs!$C$14</f>
        <v/>
      </c>
      <c r="AE46" s="13">
        <f>AA46-AD46</f>
        <v/>
      </c>
      <c r="AF46" s="13">
        <f>Z46+AE46*Inputs!$C$12*(1-Inputs!$C$14)</f>
        <v/>
      </c>
      <c r="AG46" s="13">
        <f>AE46+AB46+AC46</f>
        <v/>
      </c>
      <c r="AH46" s="13">
        <f>AI45+S46</f>
        <v/>
      </c>
      <c r="AI46" s="13">
        <f>AH46+AD46</f>
        <v/>
      </c>
      <c r="AJ46" s="23">
        <f>IF(OR(AJ45="yes",AND(AND(AJ45&lt;&gt;"yes",B46&lt;=Inputs!$C$15),R46&gt;1)),"yes","no")</f>
        <v/>
      </c>
    </row>
    <row r="47">
      <c r="B47" s="21" t="n">
        <v>39</v>
      </c>
      <c r="C47" s="13">
        <f>AE46</f>
        <v/>
      </c>
      <c r="D47" s="13">
        <f>AB46</f>
        <v/>
      </c>
      <c r="E47" s="13">
        <f>AC46</f>
        <v/>
      </c>
      <c r="F47" s="13">
        <f>AF46</f>
        <v/>
      </c>
      <c r="G47" s="14">
        <f>IF(C47&gt;0,MAX(0,1-F47/C47),0)</f>
        <v/>
      </c>
      <c r="H47" s="22">
        <f>G47*Inputs!$C$14</f>
        <v/>
      </c>
      <c r="I47" s="13">
        <f>IF(AND(AJ46&lt;&gt;"yes",B47&lt;=Inputs!$C$15),Inputs!$C$6,0)</f>
        <v/>
      </c>
      <c r="J47" s="13">
        <f>IF(I47&lt;=0,0,MIN(I47/(1-$H47),$C47))</f>
        <v/>
      </c>
      <c r="K47" s="13">
        <f>J47*(1-$H47)</f>
        <v/>
      </c>
      <c r="L47" s="13">
        <f>I47-K47</f>
        <v/>
      </c>
      <c r="M47" s="13">
        <f>IF(L47&lt;=0,0,MIN(L47/(1-Inputs!$C$13),$D47))</f>
        <v/>
      </c>
      <c r="N47" s="13">
        <f>M47*(1-Inputs!$C$13)</f>
        <v/>
      </c>
      <c r="O47" s="13">
        <f>L47-N47</f>
        <v/>
      </c>
      <c r="P47" s="13">
        <f>IF(O47&lt;=0,0,MIN(O47/(1-0),$E47))</f>
        <v/>
      </c>
      <c r="Q47" s="13">
        <f>P47*(1-0)</f>
        <v/>
      </c>
      <c r="R47" s="13">
        <f>O47-Q47</f>
        <v/>
      </c>
      <c r="S47" s="13">
        <f>J47*($H47)+M47*(Inputs!$C$13)+P47*(0)</f>
        <v/>
      </c>
      <c r="T47" s="13">
        <f>J47</f>
        <v/>
      </c>
      <c r="U47" s="13">
        <f>M47</f>
        <v/>
      </c>
      <c r="V47" s="13">
        <f>P47</f>
        <v/>
      </c>
      <c r="W47" s="13">
        <f>C47-T47</f>
        <v/>
      </c>
      <c r="X47" s="13">
        <f>D47-U47</f>
        <v/>
      </c>
      <c r="Y47" s="13">
        <f>E47-V47</f>
        <v/>
      </c>
      <c r="Z47" s="13">
        <f>IF(C47&gt;0,F47-T47*F47/C47,F47)</f>
        <v/>
      </c>
      <c r="AA47" s="13">
        <f>W47*(1+Inputs!$C$11)</f>
        <v/>
      </c>
      <c r="AB47" s="13">
        <f>X47*(1+Inputs!$C$11)</f>
        <v/>
      </c>
      <c r="AC47" s="13">
        <f>Y47*(1+Inputs!$C$11)</f>
        <v/>
      </c>
      <c r="AD47" s="13">
        <f>AA47*Inputs!$C$12*Inputs!$C$14</f>
        <v/>
      </c>
      <c r="AE47" s="13">
        <f>AA47-AD47</f>
        <v/>
      </c>
      <c r="AF47" s="13">
        <f>Z47+AE47*Inputs!$C$12*(1-Inputs!$C$14)</f>
        <v/>
      </c>
      <c r="AG47" s="13">
        <f>AE47+AB47+AC47</f>
        <v/>
      </c>
      <c r="AH47" s="13">
        <f>AI46+S47</f>
        <v/>
      </c>
      <c r="AI47" s="13">
        <f>AH47+AD47</f>
        <v/>
      </c>
      <c r="AJ47" s="23">
        <f>IF(OR(AJ46="yes",AND(AND(AJ46&lt;&gt;"yes",B47&lt;=Inputs!$C$15),R47&gt;1)),"yes","no")</f>
        <v/>
      </c>
    </row>
    <row r="48">
      <c r="B48" s="21" t="n">
        <v>40</v>
      </c>
      <c r="C48" s="13">
        <f>AE47</f>
        <v/>
      </c>
      <c r="D48" s="13">
        <f>AB47</f>
        <v/>
      </c>
      <c r="E48" s="13">
        <f>AC47</f>
        <v/>
      </c>
      <c r="F48" s="13">
        <f>AF47</f>
        <v/>
      </c>
      <c r="G48" s="14">
        <f>IF(C48&gt;0,MAX(0,1-F48/C48),0)</f>
        <v/>
      </c>
      <c r="H48" s="22">
        <f>G48*Inputs!$C$14</f>
        <v/>
      </c>
      <c r="I48" s="13">
        <f>IF(AND(AJ47&lt;&gt;"yes",B48&lt;=Inputs!$C$15),Inputs!$C$6,0)</f>
        <v/>
      </c>
      <c r="J48" s="13">
        <f>IF(I48&lt;=0,0,MIN(I48/(1-$H48),$C48))</f>
        <v/>
      </c>
      <c r="K48" s="13">
        <f>J48*(1-$H48)</f>
        <v/>
      </c>
      <c r="L48" s="13">
        <f>I48-K48</f>
        <v/>
      </c>
      <c r="M48" s="13">
        <f>IF(L48&lt;=0,0,MIN(L48/(1-Inputs!$C$13),$D48))</f>
        <v/>
      </c>
      <c r="N48" s="13">
        <f>M48*(1-Inputs!$C$13)</f>
        <v/>
      </c>
      <c r="O48" s="13">
        <f>L48-N48</f>
        <v/>
      </c>
      <c r="P48" s="13">
        <f>IF(O48&lt;=0,0,MIN(O48/(1-0),$E48))</f>
        <v/>
      </c>
      <c r="Q48" s="13">
        <f>P48*(1-0)</f>
        <v/>
      </c>
      <c r="R48" s="13">
        <f>O48-Q48</f>
        <v/>
      </c>
      <c r="S48" s="13">
        <f>J48*($H48)+M48*(Inputs!$C$13)+P48*(0)</f>
        <v/>
      </c>
      <c r="T48" s="13">
        <f>J48</f>
        <v/>
      </c>
      <c r="U48" s="13">
        <f>M48</f>
        <v/>
      </c>
      <c r="V48" s="13">
        <f>P48</f>
        <v/>
      </c>
      <c r="W48" s="13">
        <f>C48-T48</f>
        <v/>
      </c>
      <c r="X48" s="13">
        <f>D48-U48</f>
        <v/>
      </c>
      <c r="Y48" s="13">
        <f>E48-V48</f>
        <v/>
      </c>
      <c r="Z48" s="13">
        <f>IF(C48&gt;0,F48-T48*F48/C48,F48)</f>
        <v/>
      </c>
      <c r="AA48" s="13">
        <f>W48*(1+Inputs!$C$11)</f>
        <v/>
      </c>
      <c r="AB48" s="13">
        <f>X48*(1+Inputs!$C$11)</f>
        <v/>
      </c>
      <c r="AC48" s="13">
        <f>Y48*(1+Inputs!$C$11)</f>
        <v/>
      </c>
      <c r="AD48" s="13">
        <f>AA48*Inputs!$C$12*Inputs!$C$14</f>
        <v/>
      </c>
      <c r="AE48" s="13">
        <f>AA48-AD48</f>
        <v/>
      </c>
      <c r="AF48" s="13">
        <f>Z48+AE48*Inputs!$C$12*(1-Inputs!$C$14)</f>
        <v/>
      </c>
      <c r="AG48" s="13">
        <f>AE48+AB48+AC48</f>
        <v/>
      </c>
      <c r="AH48" s="13">
        <f>AI47+S48</f>
        <v/>
      </c>
      <c r="AI48" s="13">
        <f>AH48+AD48</f>
        <v/>
      </c>
      <c r="AJ48" s="23">
        <f>IF(OR(AJ47="yes",AND(AND(AJ47&lt;&gt;"yes",B48&lt;=Inputs!$C$15),R48&gt;1)),"yes","no")</f>
        <v/>
      </c>
    </row>
    <row r="49">
      <c r="B49" s="21" t="n">
        <v>41</v>
      </c>
      <c r="C49" s="13">
        <f>AE48</f>
        <v/>
      </c>
      <c r="D49" s="13">
        <f>AB48</f>
        <v/>
      </c>
      <c r="E49" s="13">
        <f>AC48</f>
        <v/>
      </c>
      <c r="F49" s="13">
        <f>AF48</f>
        <v/>
      </c>
      <c r="G49" s="14">
        <f>IF(C49&gt;0,MAX(0,1-F49/C49),0)</f>
        <v/>
      </c>
      <c r="H49" s="22">
        <f>G49*Inputs!$C$14</f>
        <v/>
      </c>
      <c r="I49" s="13">
        <f>IF(AND(AJ48&lt;&gt;"yes",B49&lt;=Inputs!$C$15),Inputs!$C$6,0)</f>
        <v/>
      </c>
      <c r="J49" s="13">
        <f>IF(I49&lt;=0,0,MIN(I49/(1-$H49),$C49))</f>
        <v/>
      </c>
      <c r="K49" s="13">
        <f>J49*(1-$H49)</f>
        <v/>
      </c>
      <c r="L49" s="13">
        <f>I49-K49</f>
        <v/>
      </c>
      <c r="M49" s="13">
        <f>IF(L49&lt;=0,0,MIN(L49/(1-Inputs!$C$13),$D49))</f>
        <v/>
      </c>
      <c r="N49" s="13">
        <f>M49*(1-Inputs!$C$13)</f>
        <v/>
      </c>
      <c r="O49" s="13">
        <f>L49-N49</f>
        <v/>
      </c>
      <c r="P49" s="13">
        <f>IF(O49&lt;=0,0,MIN(O49/(1-0),$E49))</f>
        <v/>
      </c>
      <c r="Q49" s="13">
        <f>P49*(1-0)</f>
        <v/>
      </c>
      <c r="R49" s="13">
        <f>O49-Q49</f>
        <v/>
      </c>
      <c r="S49" s="13">
        <f>J49*($H49)+M49*(Inputs!$C$13)+P49*(0)</f>
        <v/>
      </c>
      <c r="T49" s="13">
        <f>J49</f>
        <v/>
      </c>
      <c r="U49" s="13">
        <f>M49</f>
        <v/>
      </c>
      <c r="V49" s="13">
        <f>P49</f>
        <v/>
      </c>
      <c r="W49" s="13">
        <f>C49-T49</f>
        <v/>
      </c>
      <c r="X49" s="13">
        <f>D49-U49</f>
        <v/>
      </c>
      <c r="Y49" s="13">
        <f>E49-V49</f>
        <v/>
      </c>
      <c r="Z49" s="13">
        <f>IF(C49&gt;0,F49-T49*F49/C49,F49)</f>
        <v/>
      </c>
      <c r="AA49" s="13">
        <f>W49*(1+Inputs!$C$11)</f>
        <v/>
      </c>
      <c r="AB49" s="13">
        <f>X49*(1+Inputs!$C$11)</f>
        <v/>
      </c>
      <c r="AC49" s="13">
        <f>Y49*(1+Inputs!$C$11)</f>
        <v/>
      </c>
      <c r="AD49" s="13">
        <f>AA49*Inputs!$C$12*Inputs!$C$14</f>
        <v/>
      </c>
      <c r="AE49" s="13">
        <f>AA49-AD49</f>
        <v/>
      </c>
      <c r="AF49" s="13">
        <f>Z49+AE49*Inputs!$C$12*(1-Inputs!$C$14)</f>
        <v/>
      </c>
      <c r="AG49" s="13">
        <f>AE49+AB49+AC49</f>
        <v/>
      </c>
      <c r="AH49" s="13">
        <f>AI48+S49</f>
        <v/>
      </c>
      <c r="AI49" s="13">
        <f>AH49+AD49</f>
        <v/>
      </c>
      <c r="AJ49" s="23">
        <f>IF(OR(AJ48="yes",AND(AND(AJ48&lt;&gt;"yes",B49&lt;=Inputs!$C$15),R49&gt;1)),"yes","no")</f>
        <v/>
      </c>
    </row>
    <row r="50">
      <c r="B50" s="21" t="n">
        <v>42</v>
      </c>
      <c r="C50" s="13">
        <f>AE49</f>
        <v/>
      </c>
      <c r="D50" s="13">
        <f>AB49</f>
        <v/>
      </c>
      <c r="E50" s="13">
        <f>AC49</f>
        <v/>
      </c>
      <c r="F50" s="13">
        <f>AF49</f>
        <v/>
      </c>
      <c r="G50" s="14">
        <f>IF(C50&gt;0,MAX(0,1-F50/C50),0)</f>
        <v/>
      </c>
      <c r="H50" s="22">
        <f>G50*Inputs!$C$14</f>
        <v/>
      </c>
      <c r="I50" s="13">
        <f>IF(AND(AJ49&lt;&gt;"yes",B50&lt;=Inputs!$C$15),Inputs!$C$6,0)</f>
        <v/>
      </c>
      <c r="J50" s="13">
        <f>IF(I50&lt;=0,0,MIN(I50/(1-$H50),$C50))</f>
        <v/>
      </c>
      <c r="K50" s="13">
        <f>J50*(1-$H50)</f>
        <v/>
      </c>
      <c r="L50" s="13">
        <f>I50-K50</f>
        <v/>
      </c>
      <c r="M50" s="13">
        <f>IF(L50&lt;=0,0,MIN(L50/(1-Inputs!$C$13),$D50))</f>
        <v/>
      </c>
      <c r="N50" s="13">
        <f>M50*(1-Inputs!$C$13)</f>
        <v/>
      </c>
      <c r="O50" s="13">
        <f>L50-N50</f>
        <v/>
      </c>
      <c r="P50" s="13">
        <f>IF(O50&lt;=0,0,MIN(O50/(1-0),$E50))</f>
        <v/>
      </c>
      <c r="Q50" s="13">
        <f>P50*(1-0)</f>
        <v/>
      </c>
      <c r="R50" s="13">
        <f>O50-Q50</f>
        <v/>
      </c>
      <c r="S50" s="13">
        <f>J50*($H50)+M50*(Inputs!$C$13)+P50*(0)</f>
        <v/>
      </c>
      <c r="T50" s="13">
        <f>J50</f>
        <v/>
      </c>
      <c r="U50" s="13">
        <f>M50</f>
        <v/>
      </c>
      <c r="V50" s="13">
        <f>P50</f>
        <v/>
      </c>
      <c r="W50" s="13">
        <f>C50-T50</f>
        <v/>
      </c>
      <c r="X50" s="13">
        <f>D50-U50</f>
        <v/>
      </c>
      <c r="Y50" s="13">
        <f>E50-V50</f>
        <v/>
      </c>
      <c r="Z50" s="13">
        <f>IF(C50&gt;0,F50-T50*F50/C50,F50)</f>
        <v/>
      </c>
      <c r="AA50" s="13">
        <f>W50*(1+Inputs!$C$11)</f>
        <v/>
      </c>
      <c r="AB50" s="13">
        <f>X50*(1+Inputs!$C$11)</f>
        <v/>
      </c>
      <c r="AC50" s="13">
        <f>Y50*(1+Inputs!$C$11)</f>
        <v/>
      </c>
      <c r="AD50" s="13">
        <f>AA50*Inputs!$C$12*Inputs!$C$14</f>
        <v/>
      </c>
      <c r="AE50" s="13">
        <f>AA50-AD50</f>
        <v/>
      </c>
      <c r="AF50" s="13">
        <f>Z50+AE50*Inputs!$C$12*(1-Inputs!$C$14)</f>
        <v/>
      </c>
      <c r="AG50" s="13">
        <f>AE50+AB50+AC50</f>
        <v/>
      </c>
      <c r="AH50" s="13">
        <f>AI49+S50</f>
        <v/>
      </c>
      <c r="AI50" s="13">
        <f>AH50+AD50</f>
        <v/>
      </c>
      <c r="AJ50" s="23">
        <f>IF(OR(AJ49="yes",AND(AND(AJ49&lt;&gt;"yes",B50&lt;=Inputs!$C$15),R50&gt;1)),"yes","no")</f>
        <v/>
      </c>
    </row>
    <row r="51">
      <c r="B51" s="21" t="n">
        <v>43</v>
      </c>
      <c r="C51" s="13">
        <f>AE50</f>
        <v/>
      </c>
      <c r="D51" s="13">
        <f>AB50</f>
        <v/>
      </c>
      <c r="E51" s="13">
        <f>AC50</f>
        <v/>
      </c>
      <c r="F51" s="13">
        <f>AF50</f>
        <v/>
      </c>
      <c r="G51" s="14">
        <f>IF(C51&gt;0,MAX(0,1-F51/C51),0)</f>
        <v/>
      </c>
      <c r="H51" s="22">
        <f>G51*Inputs!$C$14</f>
        <v/>
      </c>
      <c r="I51" s="13">
        <f>IF(AND(AJ50&lt;&gt;"yes",B51&lt;=Inputs!$C$15),Inputs!$C$6,0)</f>
        <v/>
      </c>
      <c r="J51" s="13">
        <f>IF(I51&lt;=0,0,MIN(I51/(1-$H51),$C51))</f>
        <v/>
      </c>
      <c r="K51" s="13">
        <f>J51*(1-$H51)</f>
        <v/>
      </c>
      <c r="L51" s="13">
        <f>I51-K51</f>
        <v/>
      </c>
      <c r="M51" s="13">
        <f>IF(L51&lt;=0,0,MIN(L51/(1-Inputs!$C$13),$D51))</f>
        <v/>
      </c>
      <c r="N51" s="13">
        <f>M51*(1-Inputs!$C$13)</f>
        <v/>
      </c>
      <c r="O51" s="13">
        <f>L51-N51</f>
        <v/>
      </c>
      <c r="P51" s="13">
        <f>IF(O51&lt;=0,0,MIN(O51/(1-0),$E51))</f>
        <v/>
      </c>
      <c r="Q51" s="13">
        <f>P51*(1-0)</f>
        <v/>
      </c>
      <c r="R51" s="13">
        <f>O51-Q51</f>
        <v/>
      </c>
      <c r="S51" s="13">
        <f>J51*($H51)+M51*(Inputs!$C$13)+P51*(0)</f>
        <v/>
      </c>
      <c r="T51" s="13">
        <f>J51</f>
        <v/>
      </c>
      <c r="U51" s="13">
        <f>M51</f>
        <v/>
      </c>
      <c r="V51" s="13">
        <f>P51</f>
        <v/>
      </c>
      <c r="W51" s="13">
        <f>C51-T51</f>
        <v/>
      </c>
      <c r="X51" s="13">
        <f>D51-U51</f>
        <v/>
      </c>
      <c r="Y51" s="13">
        <f>E51-V51</f>
        <v/>
      </c>
      <c r="Z51" s="13">
        <f>IF(C51&gt;0,F51-T51*F51/C51,F51)</f>
        <v/>
      </c>
      <c r="AA51" s="13">
        <f>W51*(1+Inputs!$C$11)</f>
        <v/>
      </c>
      <c r="AB51" s="13">
        <f>X51*(1+Inputs!$C$11)</f>
        <v/>
      </c>
      <c r="AC51" s="13">
        <f>Y51*(1+Inputs!$C$11)</f>
        <v/>
      </c>
      <c r="AD51" s="13">
        <f>AA51*Inputs!$C$12*Inputs!$C$14</f>
        <v/>
      </c>
      <c r="AE51" s="13">
        <f>AA51-AD51</f>
        <v/>
      </c>
      <c r="AF51" s="13">
        <f>Z51+AE51*Inputs!$C$12*(1-Inputs!$C$14)</f>
        <v/>
      </c>
      <c r="AG51" s="13">
        <f>AE51+AB51+AC51</f>
        <v/>
      </c>
      <c r="AH51" s="13">
        <f>AI50+S51</f>
        <v/>
      </c>
      <c r="AI51" s="13">
        <f>AH51+AD51</f>
        <v/>
      </c>
      <c r="AJ51" s="23">
        <f>IF(OR(AJ50="yes",AND(AND(AJ50&lt;&gt;"yes",B51&lt;=Inputs!$C$15),R51&gt;1)),"yes","no")</f>
        <v/>
      </c>
    </row>
    <row r="52">
      <c r="B52" s="21" t="n">
        <v>44</v>
      </c>
      <c r="C52" s="13">
        <f>AE51</f>
        <v/>
      </c>
      <c r="D52" s="13">
        <f>AB51</f>
        <v/>
      </c>
      <c r="E52" s="13">
        <f>AC51</f>
        <v/>
      </c>
      <c r="F52" s="13">
        <f>AF51</f>
        <v/>
      </c>
      <c r="G52" s="14">
        <f>IF(C52&gt;0,MAX(0,1-F52/C52),0)</f>
        <v/>
      </c>
      <c r="H52" s="22">
        <f>G52*Inputs!$C$14</f>
        <v/>
      </c>
      <c r="I52" s="13">
        <f>IF(AND(AJ51&lt;&gt;"yes",B52&lt;=Inputs!$C$15),Inputs!$C$6,0)</f>
        <v/>
      </c>
      <c r="J52" s="13">
        <f>IF(I52&lt;=0,0,MIN(I52/(1-$H52),$C52))</f>
        <v/>
      </c>
      <c r="K52" s="13">
        <f>J52*(1-$H52)</f>
        <v/>
      </c>
      <c r="L52" s="13">
        <f>I52-K52</f>
        <v/>
      </c>
      <c r="M52" s="13">
        <f>IF(L52&lt;=0,0,MIN(L52/(1-Inputs!$C$13),$D52))</f>
        <v/>
      </c>
      <c r="N52" s="13">
        <f>M52*(1-Inputs!$C$13)</f>
        <v/>
      </c>
      <c r="O52" s="13">
        <f>L52-N52</f>
        <v/>
      </c>
      <c r="P52" s="13">
        <f>IF(O52&lt;=0,0,MIN(O52/(1-0),$E52))</f>
        <v/>
      </c>
      <c r="Q52" s="13">
        <f>P52*(1-0)</f>
        <v/>
      </c>
      <c r="R52" s="13">
        <f>O52-Q52</f>
        <v/>
      </c>
      <c r="S52" s="13">
        <f>J52*($H52)+M52*(Inputs!$C$13)+P52*(0)</f>
        <v/>
      </c>
      <c r="T52" s="13">
        <f>J52</f>
        <v/>
      </c>
      <c r="U52" s="13">
        <f>M52</f>
        <v/>
      </c>
      <c r="V52" s="13">
        <f>P52</f>
        <v/>
      </c>
      <c r="W52" s="13">
        <f>C52-T52</f>
        <v/>
      </c>
      <c r="X52" s="13">
        <f>D52-U52</f>
        <v/>
      </c>
      <c r="Y52" s="13">
        <f>E52-V52</f>
        <v/>
      </c>
      <c r="Z52" s="13">
        <f>IF(C52&gt;0,F52-T52*F52/C52,F52)</f>
        <v/>
      </c>
      <c r="AA52" s="13">
        <f>W52*(1+Inputs!$C$11)</f>
        <v/>
      </c>
      <c r="AB52" s="13">
        <f>X52*(1+Inputs!$C$11)</f>
        <v/>
      </c>
      <c r="AC52" s="13">
        <f>Y52*(1+Inputs!$C$11)</f>
        <v/>
      </c>
      <c r="AD52" s="13">
        <f>AA52*Inputs!$C$12*Inputs!$C$14</f>
        <v/>
      </c>
      <c r="AE52" s="13">
        <f>AA52-AD52</f>
        <v/>
      </c>
      <c r="AF52" s="13">
        <f>Z52+AE52*Inputs!$C$12*(1-Inputs!$C$14)</f>
        <v/>
      </c>
      <c r="AG52" s="13">
        <f>AE52+AB52+AC52</f>
        <v/>
      </c>
      <c r="AH52" s="13">
        <f>AI51+S52</f>
        <v/>
      </c>
      <c r="AI52" s="13">
        <f>AH52+AD52</f>
        <v/>
      </c>
      <c r="AJ52" s="23">
        <f>IF(OR(AJ51="yes",AND(AND(AJ51&lt;&gt;"yes",B52&lt;=Inputs!$C$15),R52&gt;1)),"yes","no")</f>
        <v/>
      </c>
    </row>
    <row r="53">
      <c r="B53" s="21" t="n">
        <v>45</v>
      </c>
      <c r="C53" s="13">
        <f>AE52</f>
        <v/>
      </c>
      <c r="D53" s="13">
        <f>AB52</f>
        <v/>
      </c>
      <c r="E53" s="13">
        <f>AC52</f>
        <v/>
      </c>
      <c r="F53" s="13">
        <f>AF52</f>
        <v/>
      </c>
      <c r="G53" s="14">
        <f>IF(C53&gt;0,MAX(0,1-F53/C53),0)</f>
        <v/>
      </c>
      <c r="H53" s="22">
        <f>G53*Inputs!$C$14</f>
        <v/>
      </c>
      <c r="I53" s="13">
        <f>IF(AND(AJ52&lt;&gt;"yes",B53&lt;=Inputs!$C$15),Inputs!$C$6,0)</f>
        <v/>
      </c>
      <c r="J53" s="13">
        <f>IF(I53&lt;=0,0,MIN(I53/(1-$H53),$C53))</f>
        <v/>
      </c>
      <c r="K53" s="13">
        <f>J53*(1-$H53)</f>
        <v/>
      </c>
      <c r="L53" s="13">
        <f>I53-K53</f>
        <v/>
      </c>
      <c r="M53" s="13">
        <f>IF(L53&lt;=0,0,MIN(L53/(1-Inputs!$C$13),$D53))</f>
        <v/>
      </c>
      <c r="N53" s="13">
        <f>M53*(1-Inputs!$C$13)</f>
        <v/>
      </c>
      <c r="O53" s="13">
        <f>L53-N53</f>
        <v/>
      </c>
      <c r="P53" s="13">
        <f>IF(O53&lt;=0,0,MIN(O53/(1-0),$E53))</f>
        <v/>
      </c>
      <c r="Q53" s="13">
        <f>P53*(1-0)</f>
        <v/>
      </c>
      <c r="R53" s="13">
        <f>O53-Q53</f>
        <v/>
      </c>
      <c r="S53" s="13">
        <f>J53*($H53)+M53*(Inputs!$C$13)+P53*(0)</f>
        <v/>
      </c>
      <c r="T53" s="13">
        <f>J53</f>
        <v/>
      </c>
      <c r="U53" s="13">
        <f>M53</f>
        <v/>
      </c>
      <c r="V53" s="13">
        <f>P53</f>
        <v/>
      </c>
      <c r="W53" s="13">
        <f>C53-T53</f>
        <v/>
      </c>
      <c r="X53" s="13">
        <f>D53-U53</f>
        <v/>
      </c>
      <c r="Y53" s="13">
        <f>E53-V53</f>
        <v/>
      </c>
      <c r="Z53" s="13">
        <f>IF(C53&gt;0,F53-T53*F53/C53,F53)</f>
        <v/>
      </c>
      <c r="AA53" s="13">
        <f>W53*(1+Inputs!$C$11)</f>
        <v/>
      </c>
      <c r="AB53" s="13">
        <f>X53*(1+Inputs!$C$11)</f>
        <v/>
      </c>
      <c r="AC53" s="13">
        <f>Y53*(1+Inputs!$C$11)</f>
        <v/>
      </c>
      <c r="AD53" s="13">
        <f>AA53*Inputs!$C$12*Inputs!$C$14</f>
        <v/>
      </c>
      <c r="AE53" s="13">
        <f>AA53-AD53</f>
        <v/>
      </c>
      <c r="AF53" s="13">
        <f>Z53+AE53*Inputs!$C$12*(1-Inputs!$C$14)</f>
        <v/>
      </c>
      <c r="AG53" s="13">
        <f>AE53+AB53+AC53</f>
        <v/>
      </c>
      <c r="AH53" s="13">
        <f>AI52+S53</f>
        <v/>
      </c>
      <c r="AI53" s="13">
        <f>AH53+AD53</f>
        <v/>
      </c>
      <c r="AJ53" s="23">
        <f>IF(OR(AJ52="yes",AND(AND(AJ52&lt;&gt;"yes",B53&lt;=Inputs!$C$15),R53&gt;1)),"yes","no")</f>
        <v/>
      </c>
    </row>
    <row r="54">
      <c r="B54" s="21" t="n">
        <v>46</v>
      </c>
      <c r="C54" s="13">
        <f>AE53</f>
        <v/>
      </c>
      <c r="D54" s="13">
        <f>AB53</f>
        <v/>
      </c>
      <c r="E54" s="13">
        <f>AC53</f>
        <v/>
      </c>
      <c r="F54" s="13">
        <f>AF53</f>
        <v/>
      </c>
      <c r="G54" s="14">
        <f>IF(C54&gt;0,MAX(0,1-F54/C54),0)</f>
        <v/>
      </c>
      <c r="H54" s="22">
        <f>G54*Inputs!$C$14</f>
        <v/>
      </c>
      <c r="I54" s="13">
        <f>IF(AND(AJ53&lt;&gt;"yes",B54&lt;=Inputs!$C$15),Inputs!$C$6,0)</f>
        <v/>
      </c>
      <c r="J54" s="13">
        <f>IF(I54&lt;=0,0,MIN(I54/(1-$H54),$C54))</f>
        <v/>
      </c>
      <c r="K54" s="13">
        <f>J54*(1-$H54)</f>
        <v/>
      </c>
      <c r="L54" s="13">
        <f>I54-K54</f>
        <v/>
      </c>
      <c r="M54" s="13">
        <f>IF(L54&lt;=0,0,MIN(L54/(1-Inputs!$C$13),$D54))</f>
        <v/>
      </c>
      <c r="N54" s="13">
        <f>M54*(1-Inputs!$C$13)</f>
        <v/>
      </c>
      <c r="O54" s="13">
        <f>L54-N54</f>
        <v/>
      </c>
      <c r="P54" s="13">
        <f>IF(O54&lt;=0,0,MIN(O54/(1-0),$E54))</f>
        <v/>
      </c>
      <c r="Q54" s="13">
        <f>P54*(1-0)</f>
        <v/>
      </c>
      <c r="R54" s="13">
        <f>O54-Q54</f>
        <v/>
      </c>
      <c r="S54" s="13">
        <f>J54*($H54)+M54*(Inputs!$C$13)+P54*(0)</f>
        <v/>
      </c>
      <c r="T54" s="13">
        <f>J54</f>
        <v/>
      </c>
      <c r="U54" s="13">
        <f>M54</f>
        <v/>
      </c>
      <c r="V54" s="13">
        <f>P54</f>
        <v/>
      </c>
      <c r="W54" s="13">
        <f>C54-T54</f>
        <v/>
      </c>
      <c r="X54" s="13">
        <f>D54-U54</f>
        <v/>
      </c>
      <c r="Y54" s="13">
        <f>E54-V54</f>
        <v/>
      </c>
      <c r="Z54" s="13">
        <f>IF(C54&gt;0,F54-T54*F54/C54,F54)</f>
        <v/>
      </c>
      <c r="AA54" s="13">
        <f>W54*(1+Inputs!$C$11)</f>
        <v/>
      </c>
      <c r="AB54" s="13">
        <f>X54*(1+Inputs!$C$11)</f>
        <v/>
      </c>
      <c r="AC54" s="13">
        <f>Y54*(1+Inputs!$C$11)</f>
        <v/>
      </c>
      <c r="AD54" s="13">
        <f>AA54*Inputs!$C$12*Inputs!$C$14</f>
        <v/>
      </c>
      <c r="AE54" s="13">
        <f>AA54-AD54</f>
        <v/>
      </c>
      <c r="AF54" s="13">
        <f>Z54+AE54*Inputs!$C$12*(1-Inputs!$C$14)</f>
        <v/>
      </c>
      <c r="AG54" s="13">
        <f>AE54+AB54+AC54</f>
        <v/>
      </c>
      <c r="AH54" s="13">
        <f>AI53+S54</f>
        <v/>
      </c>
      <c r="AI54" s="13">
        <f>AH54+AD54</f>
        <v/>
      </c>
      <c r="AJ54" s="23">
        <f>IF(OR(AJ53="yes",AND(AND(AJ53&lt;&gt;"yes",B54&lt;=Inputs!$C$15),R54&gt;1)),"yes","no")</f>
        <v/>
      </c>
    </row>
    <row r="55">
      <c r="B55" s="21" t="n">
        <v>47</v>
      </c>
      <c r="C55" s="13">
        <f>AE54</f>
        <v/>
      </c>
      <c r="D55" s="13">
        <f>AB54</f>
        <v/>
      </c>
      <c r="E55" s="13">
        <f>AC54</f>
        <v/>
      </c>
      <c r="F55" s="13">
        <f>AF54</f>
        <v/>
      </c>
      <c r="G55" s="14">
        <f>IF(C55&gt;0,MAX(0,1-F55/C55),0)</f>
        <v/>
      </c>
      <c r="H55" s="22">
        <f>G55*Inputs!$C$14</f>
        <v/>
      </c>
      <c r="I55" s="13">
        <f>IF(AND(AJ54&lt;&gt;"yes",B55&lt;=Inputs!$C$15),Inputs!$C$6,0)</f>
        <v/>
      </c>
      <c r="J55" s="13">
        <f>IF(I55&lt;=0,0,MIN(I55/(1-$H55),$C55))</f>
        <v/>
      </c>
      <c r="K55" s="13">
        <f>J55*(1-$H55)</f>
        <v/>
      </c>
      <c r="L55" s="13">
        <f>I55-K55</f>
        <v/>
      </c>
      <c r="M55" s="13">
        <f>IF(L55&lt;=0,0,MIN(L55/(1-Inputs!$C$13),$D55))</f>
        <v/>
      </c>
      <c r="N55" s="13">
        <f>M55*(1-Inputs!$C$13)</f>
        <v/>
      </c>
      <c r="O55" s="13">
        <f>L55-N55</f>
        <v/>
      </c>
      <c r="P55" s="13">
        <f>IF(O55&lt;=0,0,MIN(O55/(1-0),$E55))</f>
        <v/>
      </c>
      <c r="Q55" s="13">
        <f>P55*(1-0)</f>
        <v/>
      </c>
      <c r="R55" s="13">
        <f>O55-Q55</f>
        <v/>
      </c>
      <c r="S55" s="13">
        <f>J55*($H55)+M55*(Inputs!$C$13)+P55*(0)</f>
        <v/>
      </c>
      <c r="T55" s="13">
        <f>J55</f>
        <v/>
      </c>
      <c r="U55" s="13">
        <f>M55</f>
        <v/>
      </c>
      <c r="V55" s="13">
        <f>P55</f>
        <v/>
      </c>
      <c r="W55" s="13">
        <f>C55-T55</f>
        <v/>
      </c>
      <c r="X55" s="13">
        <f>D55-U55</f>
        <v/>
      </c>
      <c r="Y55" s="13">
        <f>E55-V55</f>
        <v/>
      </c>
      <c r="Z55" s="13">
        <f>IF(C55&gt;0,F55-T55*F55/C55,F55)</f>
        <v/>
      </c>
      <c r="AA55" s="13">
        <f>W55*(1+Inputs!$C$11)</f>
        <v/>
      </c>
      <c r="AB55" s="13">
        <f>X55*(1+Inputs!$C$11)</f>
        <v/>
      </c>
      <c r="AC55" s="13">
        <f>Y55*(1+Inputs!$C$11)</f>
        <v/>
      </c>
      <c r="AD55" s="13">
        <f>AA55*Inputs!$C$12*Inputs!$C$14</f>
        <v/>
      </c>
      <c r="AE55" s="13">
        <f>AA55-AD55</f>
        <v/>
      </c>
      <c r="AF55" s="13">
        <f>Z55+AE55*Inputs!$C$12*(1-Inputs!$C$14)</f>
        <v/>
      </c>
      <c r="AG55" s="13">
        <f>AE55+AB55+AC55</f>
        <v/>
      </c>
      <c r="AH55" s="13">
        <f>AI54+S55</f>
        <v/>
      </c>
      <c r="AI55" s="13">
        <f>AH55+AD55</f>
        <v/>
      </c>
      <c r="AJ55" s="23">
        <f>IF(OR(AJ54="yes",AND(AND(AJ54&lt;&gt;"yes",B55&lt;=Inputs!$C$15),R55&gt;1)),"yes","no")</f>
        <v/>
      </c>
    </row>
    <row r="56">
      <c r="B56" s="21" t="n">
        <v>48</v>
      </c>
      <c r="C56" s="13">
        <f>AE55</f>
        <v/>
      </c>
      <c r="D56" s="13">
        <f>AB55</f>
        <v/>
      </c>
      <c r="E56" s="13">
        <f>AC55</f>
        <v/>
      </c>
      <c r="F56" s="13">
        <f>AF55</f>
        <v/>
      </c>
      <c r="G56" s="14">
        <f>IF(C56&gt;0,MAX(0,1-F56/C56),0)</f>
        <v/>
      </c>
      <c r="H56" s="22">
        <f>G56*Inputs!$C$14</f>
        <v/>
      </c>
      <c r="I56" s="13">
        <f>IF(AND(AJ55&lt;&gt;"yes",B56&lt;=Inputs!$C$15),Inputs!$C$6,0)</f>
        <v/>
      </c>
      <c r="J56" s="13">
        <f>IF(I56&lt;=0,0,MIN(I56/(1-$H56),$C56))</f>
        <v/>
      </c>
      <c r="K56" s="13">
        <f>J56*(1-$H56)</f>
        <v/>
      </c>
      <c r="L56" s="13">
        <f>I56-K56</f>
        <v/>
      </c>
      <c r="M56" s="13">
        <f>IF(L56&lt;=0,0,MIN(L56/(1-Inputs!$C$13),$D56))</f>
        <v/>
      </c>
      <c r="N56" s="13">
        <f>M56*(1-Inputs!$C$13)</f>
        <v/>
      </c>
      <c r="O56" s="13">
        <f>L56-N56</f>
        <v/>
      </c>
      <c r="P56" s="13">
        <f>IF(O56&lt;=0,0,MIN(O56/(1-0),$E56))</f>
        <v/>
      </c>
      <c r="Q56" s="13">
        <f>P56*(1-0)</f>
        <v/>
      </c>
      <c r="R56" s="13">
        <f>O56-Q56</f>
        <v/>
      </c>
      <c r="S56" s="13">
        <f>J56*($H56)+M56*(Inputs!$C$13)+P56*(0)</f>
        <v/>
      </c>
      <c r="T56" s="13">
        <f>J56</f>
        <v/>
      </c>
      <c r="U56" s="13">
        <f>M56</f>
        <v/>
      </c>
      <c r="V56" s="13">
        <f>P56</f>
        <v/>
      </c>
      <c r="W56" s="13">
        <f>C56-T56</f>
        <v/>
      </c>
      <c r="X56" s="13">
        <f>D56-U56</f>
        <v/>
      </c>
      <c r="Y56" s="13">
        <f>E56-V56</f>
        <v/>
      </c>
      <c r="Z56" s="13">
        <f>IF(C56&gt;0,F56-T56*F56/C56,F56)</f>
        <v/>
      </c>
      <c r="AA56" s="13">
        <f>W56*(1+Inputs!$C$11)</f>
        <v/>
      </c>
      <c r="AB56" s="13">
        <f>X56*(1+Inputs!$C$11)</f>
        <v/>
      </c>
      <c r="AC56" s="13">
        <f>Y56*(1+Inputs!$C$11)</f>
        <v/>
      </c>
      <c r="AD56" s="13">
        <f>AA56*Inputs!$C$12*Inputs!$C$14</f>
        <v/>
      </c>
      <c r="AE56" s="13">
        <f>AA56-AD56</f>
        <v/>
      </c>
      <c r="AF56" s="13">
        <f>Z56+AE56*Inputs!$C$12*(1-Inputs!$C$14)</f>
        <v/>
      </c>
      <c r="AG56" s="13">
        <f>AE56+AB56+AC56</f>
        <v/>
      </c>
      <c r="AH56" s="13">
        <f>AI55+S56</f>
        <v/>
      </c>
      <c r="AI56" s="13">
        <f>AH56+AD56</f>
        <v/>
      </c>
      <c r="AJ56" s="23">
        <f>IF(OR(AJ55="yes",AND(AND(AJ55&lt;&gt;"yes",B56&lt;=Inputs!$C$15),R56&gt;1)),"yes","no")</f>
        <v/>
      </c>
    </row>
    <row r="57">
      <c r="B57" s="21" t="n">
        <v>49</v>
      </c>
      <c r="C57" s="13">
        <f>AE56</f>
        <v/>
      </c>
      <c r="D57" s="13">
        <f>AB56</f>
        <v/>
      </c>
      <c r="E57" s="13">
        <f>AC56</f>
        <v/>
      </c>
      <c r="F57" s="13">
        <f>AF56</f>
        <v/>
      </c>
      <c r="G57" s="14">
        <f>IF(C57&gt;0,MAX(0,1-F57/C57),0)</f>
        <v/>
      </c>
      <c r="H57" s="22">
        <f>G57*Inputs!$C$14</f>
        <v/>
      </c>
      <c r="I57" s="13">
        <f>IF(AND(AJ56&lt;&gt;"yes",B57&lt;=Inputs!$C$15),Inputs!$C$6,0)</f>
        <v/>
      </c>
      <c r="J57" s="13">
        <f>IF(I57&lt;=0,0,MIN(I57/(1-$H57),$C57))</f>
        <v/>
      </c>
      <c r="K57" s="13">
        <f>J57*(1-$H57)</f>
        <v/>
      </c>
      <c r="L57" s="13">
        <f>I57-K57</f>
        <v/>
      </c>
      <c r="M57" s="13">
        <f>IF(L57&lt;=0,0,MIN(L57/(1-Inputs!$C$13),$D57))</f>
        <v/>
      </c>
      <c r="N57" s="13">
        <f>M57*(1-Inputs!$C$13)</f>
        <v/>
      </c>
      <c r="O57" s="13">
        <f>L57-N57</f>
        <v/>
      </c>
      <c r="P57" s="13">
        <f>IF(O57&lt;=0,0,MIN(O57/(1-0),$E57))</f>
        <v/>
      </c>
      <c r="Q57" s="13">
        <f>P57*(1-0)</f>
        <v/>
      </c>
      <c r="R57" s="13">
        <f>O57-Q57</f>
        <v/>
      </c>
      <c r="S57" s="13">
        <f>J57*($H57)+M57*(Inputs!$C$13)+P57*(0)</f>
        <v/>
      </c>
      <c r="T57" s="13">
        <f>J57</f>
        <v/>
      </c>
      <c r="U57" s="13">
        <f>M57</f>
        <v/>
      </c>
      <c r="V57" s="13">
        <f>P57</f>
        <v/>
      </c>
      <c r="W57" s="13">
        <f>C57-T57</f>
        <v/>
      </c>
      <c r="X57" s="13">
        <f>D57-U57</f>
        <v/>
      </c>
      <c r="Y57" s="13">
        <f>E57-V57</f>
        <v/>
      </c>
      <c r="Z57" s="13">
        <f>IF(C57&gt;0,F57-T57*F57/C57,F57)</f>
        <v/>
      </c>
      <c r="AA57" s="13">
        <f>W57*(1+Inputs!$C$11)</f>
        <v/>
      </c>
      <c r="AB57" s="13">
        <f>X57*(1+Inputs!$C$11)</f>
        <v/>
      </c>
      <c r="AC57" s="13">
        <f>Y57*(1+Inputs!$C$11)</f>
        <v/>
      </c>
      <c r="AD57" s="13">
        <f>AA57*Inputs!$C$12*Inputs!$C$14</f>
        <v/>
      </c>
      <c r="AE57" s="13">
        <f>AA57-AD57</f>
        <v/>
      </c>
      <c r="AF57" s="13">
        <f>Z57+AE57*Inputs!$C$12*(1-Inputs!$C$14)</f>
        <v/>
      </c>
      <c r="AG57" s="13">
        <f>AE57+AB57+AC57</f>
        <v/>
      </c>
      <c r="AH57" s="13">
        <f>AI56+S57</f>
        <v/>
      </c>
      <c r="AI57" s="13">
        <f>AH57+AD57</f>
        <v/>
      </c>
      <c r="AJ57" s="23">
        <f>IF(OR(AJ56="yes",AND(AND(AJ56&lt;&gt;"yes",B57&lt;=Inputs!$C$15),R57&gt;1)),"yes","no")</f>
        <v/>
      </c>
    </row>
    <row r="58">
      <c r="B58" s="21" t="n">
        <v>50</v>
      </c>
      <c r="C58" s="13">
        <f>AE57</f>
        <v/>
      </c>
      <c r="D58" s="13">
        <f>AB57</f>
        <v/>
      </c>
      <c r="E58" s="13">
        <f>AC57</f>
        <v/>
      </c>
      <c r="F58" s="13">
        <f>AF57</f>
        <v/>
      </c>
      <c r="G58" s="14">
        <f>IF(C58&gt;0,MAX(0,1-F58/C58),0)</f>
        <v/>
      </c>
      <c r="H58" s="22">
        <f>G58*Inputs!$C$14</f>
        <v/>
      </c>
      <c r="I58" s="13">
        <f>IF(AND(AJ57&lt;&gt;"yes",B58&lt;=Inputs!$C$15),Inputs!$C$6,0)</f>
        <v/>
      </c>
      <c r="J58" s="13">
        <f>IF(I58&lt;=0,0,MIN(I58/(1-$H58),$C58))</f>
        <v/>
      </c>
      <c r="K58" s="13">
        <f>J58*(1-$H58)</f>
        <v/>
      </c>
      <c r="L58" s="13">
        <f>I58-K58</f>
        <v/>
      </c>
      <c r="M58" s="13">
        <f>IF(L58&lt;=0,0,MIN(L58/(1-Inputs!$C$13),$D58))</f>
        <v/>
      </c>
      <c r="N58" s="13">
        <f>M58*(1-Inputs!$C$13)</f>
        <v/>
      </c>
      <c r="O58" s="13">
        <f>L58-N58</f>
        <v/>
      </c>
      <c r="P58" s="13">
        <f>IF(O58&lt;=0,0,MIN(O58/(1-0),$E58))</f>
        <v/>
      </c>
      <c r="Q58" s="13">
        <f>P58*(1-0)</f>
        <v/>
      </c>
      <c r="R58" s="13">
        <f>O58-Q58</f>
        <v/>
      </c>
      <c r="S58" s="13">
        <f>J58*($H58)+M58*(Inputs!$C$13)+P58*(0)</f>
        <v/>
      </c>
      <c r="T58" s="13">
        <f>J58</f>
        <v/>
      </c>
      <c r="U58" s="13">
        <f>M58</f>
        <v/>
      </c>
      <c r="V58" s="13">
        <f>P58</f>
        <v/>
      </c>
      <c r="W58" s="13">
        <f>C58-T58</f>
        <v/>
      </c>
      <c r="X58" s="13">
        <f>D58-U58</f>
        <v/>
      </c>
      <c r="Y58" s="13">
        <f>E58-V58</f>
        <v/>
      </c>
      <c r="Z58" s="13">
        <f>IF(C58&gt;0,F58-T58*F58/C58,F58)</f>
        <v/>
      </c>
      <c r="AA58" s="13">
        <f>W58*(1+Inputs!$C$11)</f>
        <v/>
      </c>
      <c r="AB58" s="13">
        <f>X58*(1+Inputs!$C$11)</f>
        <v/>
      </c>
      <c r="AC58" s="13">
        <f>Y58*(1+Inputs!$C$11)</f>
        <v/>
      </c>
      <c r="AD58" s="13">
        <f>AA58*Inputs!$C$12*Inputs!$C$14</f>
        <v/>
      </c>
      <c r="AE58" s="13">
        <f>AA58-AD58</f>
        <v/>
      </c>
      <c r="AF58" s="13">
        <f>Z58+AE58*Inputs!$C$12*(1-Inputs!$C$14)</f>
        <v/>
      </c>
      <c r="AG58" s="13">
        <f>AE58+AB58+AC58</f>
        <v/>
      </c>
      <c r="AH58" s="13">
        <f>AI57+S58</f>
        <v/>
      </c>
      <c r="AI58" s="13">
        <f>AH58+AD58</f>
        <v/>
      </c>
      <c r="AJ58" s="23">
        <f>IF(OR(AJ57="yes",AND(AND(AJ57&lt;&gt;"yes",B58&lt;=Inputs!$C$15),R58&gt;1)),"yes","no")</f>
        <v/>
      </c>
    </row>
    <row r="59">
      <c r="B59" s="21" t="n">
        <v>51</v>
      </c>
      <c r="C59" s="13">
        <f>AE58</f>
        <v/>
      </c>
      <c r="D59" s="13">
        <f>AB58</f>
        <v/>
      </c>
      <c r="E59" s="13">
        <f>AC58</f>
        <v/>
      </c>
      <c r="F59" s="13">
        <f>AF58</f>
        <v/>
      </c>
      <c r="G59" s="14">
        <f>IF(C59&gt;0,MAX(0,1-F59/C59),0)</f>
        <v/>
      </c>
      <c r="H59" s="22">
        <f>G59*Inputs!$C$14</f>
        <v/>
      </c>
      <c r="I59" s="13">
        <f>IF(AND(AJ58&lt;&gt;"yes",B59&lt;=Inputs!$C$15),Inputs!$C$6,0)</f>
        <v/>
      </c>
      <c r="J59" s="13">
        <f>IF(I59&lt;=0,0,MIN(I59/(1-$H59),$C59))</f>
        <v/>
      </c>
      <c r="K59" s="13">
        <f>J59*(1-$H59)</f>
        <v/>
      </c>
      <c r="L59" s="13">
        <f>I59-K59</f>
        <v/>
      </c>
      <c r="M59" s="13">
        <f>IF(L59&lt;=0,0,MIN(L59/(1-Inputs!$C$13),$D59))</f>
        <v/>
      </c>
      <c r="N59" s="13">
        <f>M59*(1-Inputs!$C$13)</f>
        <v/>
      </c>
      <c r="O59" s="13">
        <f>L59-N59</f>
        <v/>
      </c>
      <c r="P59" s="13">
        <f>IF(O59&lt;=0,0,MIN(O59/(1-0),$E59))</f>
        <v/>
      </c>
      <c r="Q59" s="13">
        <f>P59*(1-0)</f>
        <v/>
      </c>
      <c r="R59" s="13">
        <f>O59-Q59</f>
        <v/>
      </c>
      <c r="S59" s="13">
        <f>J59*($H59)+M59*(Inputs!$C$13)+P59*(0)</f>
        <v/>
      </c>
      <c r="T59" s="13">
        <f>J59</f>
        <v/>
      </c>
      <c r="U59" s="13">
        <f>M59</f>
        <v/>
      </c>
      <c r="V59" s="13">
        <f>P59</f>
        <v/>
      </c>
      <c r="W59" s="13">
        <f>C59-T59</f>
        <v/>
      </c>
      <c r="X59" s="13">
        <f>D59-U59</f>
        <v/>
      </c>
      <c r="Y59" s="13">
        <f>E59-V59</f>
        <v/>
      </c>
      <c r="Z59" s="13">
        <f>IF(C59&gt;0,F59-T59*F59/C59,F59)</f>
        <v/>
      </c>
      <c r="AA59" s="13">
        <f>W59*(1+Inputs!$C$11)</f>
        <v/>
      </c>
      <c r="AB59" s="13">
        <f>X59*(1+Inputs!$C$11)</f>
        <v/>
      </c>
      <c r="AC59" s="13">
        <f>Y59*(1+Inputs!$C$11)</f>
        <v/>
      </c>
      <c r="AD59" s="13">
        <f>AA59*Inputs!$C$12*Inputs!$C$14</f>
        <v/>
      </c>
      <c r="AE59" s="13">
        <f>AA59-AD59</f>
        <v/>
      </c>
      <c r="AF59" s="13">
        <f>Z59+AE59*Inputs!$C$12*(1-Inputs!$C$14)</f>
        <v/>
      </c>
      <c r="AG59" s="13">
        <f>AE59+AB59+AC59</f>
        <v/>
      </c>
      <c r="AH59" s="13">
        <f>AI58+S59</f>
        <v/>
      </c>
      <c r="AI59" s="13">
        <f>AH59+AD59</f>
        <v/>
      </c>
      <c r="AJ59" s="23">
        <f>IF(OR(AJ58="yes",AND(AND(AJ58&lt;&gt;"yes",B59&lt;=Inputs!$C$15),R59&gt;1)),"yes","no")</f>
        <v/>
      </c>
    </row>
    <row r="60">
      <c r="B60" s="21" t="n">
        <v>52</v>
      </c>
      <c r="C60" s="13">
        <f>AE59</f>
        <v/>
      </c>
      <c r="D60" s="13">
        <f>AB59</f>
        <v/>
      </c>
      <c r="E60" s="13">
        <f>AC59</f>
        <v/>
      </c>
      <c r="F60" s="13">
        <f>AF59</f>
        <v/>
      </c>
      <c r="G60" s="14">
        <f>IF(C60&gt;0,MAX(0,1-F60/C60),0)</f>
        <v/>
      </c>
      <c r="H60" s="22">
        <f>G60*Inputs!$C$14</f>
        <v/>
      </c>
      <c r="I60" s="13">
        <f>IF(AND(AJ59&lt;&gt;"yes",B60&lt;=Inputs!$C$15),Inputs!$C$6,0)</f>
        <v/>
      </c>
      <c r="J60" s="13">
        <f>IF(I60&lt;=0,0,MIN(I60/(1-$H60),$C60))</f>
        <v/>
      </c>
      <c r="K60" s="13">
        <f>J60*(1-$H60)</f>
        <v/>
      </c>
      <c r="L60" s="13">
        <f>I60-K60</f>
        <v/>
      </c>
      <c r="M60" s="13">
        <f>IF(L60&lt;=0,0,MIN(L60/(1-Inputs!$C$13),$D60))</f>
        <v/>
      </c>
      <c r="N60" s="13">
        <f>M60*(1-Inputs!$C$13)</f>
        <v/>
      </c>
      <c r="O60" s="13">
        <f>L60-N60</f>
        <v/>
      </c>
      <c r="P60" s="13">
        <f>IF(O60&lt;=0,0,MIN(O60/(1-0),$E60))</f>
        <v/>
      </c>
      <c r="Q60" s="13">
        <f>P60*(1-0)</f>
        <v/>
      </c>
      <c r="R60" s="13">
        <f>O60-Q60</f>
        <v/>
      </c>
      <c r="S60" s="13">
        <f>J60*($H60)+M60*(Inputs!$C$13)+P60*(0)</f>
        <v/>
      </c>
      <c r="T60" s="13">
        <f>J60</f>
        <v/>
      </c>
      <c r="U60" s="13">
        <f>M60</f>
        <v/>
      </c>
      <c r="V60" s="13">
        <f>P60</f>
        <v/>
      </c>
      <c r="W60" s="13">
        <f>C60-T60</f>
        <v/>
      </c>
      <c r="X60" s="13">
        <f>D60-U60</f>
        <v/>
      </c>
      <c r="Y60" s="13">
        <f>E60-V60</f>
        <v/>
      </c>
      <c r="Z60" s="13">
        <f>IF(C60&gt;0,F60-T60*F60/C60,F60)</f>
        <v/>
      </c>
      <c r="AA60" s="13">
        <f>W60*(1+Inputs!$C$11)</f>
        <v/>
      </c>
      <c r="AB60" s="13">
        <f>X60*(1+Inputs!$C$11)</f>
        <v/>
      </c>
      <c r="AC60" s="13">
        <f>Y60*(1+Inputs!$C$11)</f>
        <v/>
      </c>
      <c r="AD60" s="13">
        <f>AA60*Inputs!$C$12*Inputs!$C$14</f>
        <v/>
      </c>
      <c r="AE60" s="13">
        <f>AA60-AD60</f>
        <v/>
      </c>
      <c r="AF60" s="13">
        <f>Z60+AE60*Inputs!$C$12*(1-Inputs!$C$14)</f>
        <v/>
      </c>
      <c r="AG60" s="13">
        <f>AE60+AB60+AC60</f>
        <v/>
      </c>
      <c r="AH60" s="13">
        <f>AI59+S60</f>
        <v/>
      </c>
      <c r="AI60" s="13">
        <f>AH60+AD60</f>
        <v/>
      </c>
      <c r="AJ60" s="23">
        <f>IF(OR(AJ59="yes",AND(AND(AJ59&lt;&gt;"yes",B60&lt;=Inputs!$C$15),R60&gt;1)),"yes","no")</f>
        <v/>
      </c>
    </row>
    <row r="61">
      <c r="B61" s="21" t="n">
        <v>53</v>
      </c>
      <c r="C61" s="13">
        <f>AE60</f>
        <v/>
      </c>
      <c r="D61" s="13">
        <f>AB60</f>
        <v/>
      </c>
      <c r="E61" s="13">
        <f>AC60</f>
        <v/>
      </c>
      <c r="F61" s="13">
        <f>AF60</f>
        <v/>
      </c>
      <c r="G61" s="14">
        <f>IF(C61&gt;0,MAX(0,1-F61/C61),0)</f>
        <v/>
      </c>
      <c r="H61" s="22">
        <f>G61*Inputs!$C$14</f>
        <v/>
      </c>
      <c r="I61" s="13">
        <f>IF(AND(AJ60&lt;&gt;"yes",B61&lt;=Inputs!$C$15),Inputs!$C$6,0)</f>
        <v/>
      </c>
      <c r="J61" s="13">
        <f>IF(I61&lt;=0,0,MIN(I61/(1-$H61),$C61))</f>
        <v/>
      </c>
      <c r="K61" s="13">
        <f>J61*(1-$H61)</f>
        <v/>
      </c>
      <c r="L61" s="13">
        <f>I61-K61</f>
        <v/>
      </c>
      <c r="M61" s="13">
        <f>IF(L61&lt;=0,0,MIN(L61/(1-Inputs!$C$13),$D61))</f>
        <v/>
      </c>
      <c r="N61" s="13">
        <f>M61*(1-Inputs!$C$13)</f>
        <v/>
      </c>
      <c r="O61" s="13">
        <f>L61-N61</f>
        <v/>
      </c>
      <c r="P61" s="13">
        <f>IF(O61&lt;=0,0,MIN(O61/(1-0),$E61))</f>
        <v/>
      </c>
      <c r="Q61" s="13">
        <f>P61*(1-0)</f>
        <v/>
      </c>
      <c r="R61" s="13">
        <f>O61-Q61</f>
        <v/>
      </c>
      <c r="S61" s="13">
        <f>J61*($H61)+M61*(Inputs!$C$13)+P61*(0)</f>
        <v/>
      </c>
      <c r="T61" s="13">
        <f>J61</f>
        <v/>
      </c>
      <c r="U61" s="13">
        <f>M61</f>
        <v/>
      </c>
      <c r="V61" s="13">
        <f>P61</f>
        <v/>
      </c>
      <c r="W61" s="13">
        <f>C61-T61</f>
        <v/>
      </c>
      <c r="X61" s="13">
        <f>D61-U61</f>
        <v/>
      </c>
      <c r="Y61" s="13">
        <f>E61-V61</f>
        <v/>
      </c>
      <c r="Z61" s="13">
        <f>IF(C61&gt;0,F61-T61*F61/C61,F61)</f>
        <v/>
      </c>
      <c r="AA61" s="13">
        <f>W61*(1+Inputs!$C$11)</f>
        <v/>
      </c>
      <c r="AB61" s="13">
        <f>X61*(1+Inputs!$C$11)</f>
        <v/>
      </c>
      <c r="AC61" s="13">
        <f>Y61*(1+Inputs!$C$11)</f>
        <v/>
      </c>
      <c r="AD61" s="13">
        <f>AA61*Inputs!$C$12*Inputs!$C$14</f>
        <v/>
      </c>
      <c r="AE61" s="13">
        <f>AA61-AD61</f>
        <v/>
      </c>
      <c r="AF61" s="13">
        <f>Z61+AE61*Inputs!$C$12*(1-Inputs!$C$14)</f>
        <v/>
      </c>
      <c r="AG61" s="13">
        <f>AE61+AB61+AC61</f>
        <v/>
      </c>
      <c r="AH61" s="13">
        <f>AI60+S61</f>
        <v/>
      </c>
      <c r="AI61" s="13">
        <f>AH61+AD61</f>
        <v/>
      </c>
      <c r="AJ61" s="23">
        <f>IF(OR(AJ60="yes",AND(AND(AJ60&lt;&gt;"yes",B61&lt;=Inputs!$C$15),R61&gt;1)),"yes","no")</f>
        <v/>
      </c>
    </row>
    <row r="62">
      <c r="B62" s="21" t="n">
        <v>54</v>
      </c>
      <c r="C62" s="13">
        <f>AE61</f>
        <v/>
      </c>
      <c r="D62" s="13">
        <f>AB61</f>
        <v/>
      </c>
      <c r="E62" s="13">
        <f>AC61</f>
        <v/>
      </c>
      <c r="F62" s="13">
        <f>AF61</f>
        <v/>
      </c>
      <c r="G62" s="14">
        <f>IF(C62&gt;0,MAX(0,1-F62/C62),0)</f>
        <v/>
      </c>
      <c r="H62" s="22">
        <f>G62*Inputs!$C$14</f>
        <v/>
      </c>
      <c r="I62" s="13">
        <f>IF(AND(AJ61&lt;&gt;"yes",B62&lt;=Inputs!$C$15),Inputs!$C$6,0)</f>
        <v/>
      </c>
      <c r="J62" s="13">
        <f>IF(I62&lt;=0,0,MIN(I62/(1-$H62),$C62))</f>
        <v/>
      </c>
      <c r="K62" s="13">
        <f>J62*(1-$H62)</f>
        <v/>
      </c>
      <c r="L62" s="13">
        <f>I62-K62</f>
        <v/>
      </c>
      <c r="M62" s="13">
        <f>IF(L62&lt;=0,0,MIN(L62/(1-Inputs!$C$13),$D62))</f>
        <v/>
      </c>
      <c r="N62" s="13">
        <f>M62*(1-Inputs!$C$13)</f>
        <v/>
      </c>
      <c r="O62" s="13">
        <f>L62-N62</f>
        <v/>
      </c>
      <c r="P62" s="13">
        <f>IF(O62&lt;=0,0,MIN(O62/(1-0),$E62))</f>
        <v/>
      </c>
      <c r="Q62" s="13">
        <f>P62*(1-0)</f>
        <v/>
      </c>
      <c r="R62" s="13">
        <f>O62-Q62</f>
        <v/>
      </c>
      <c r="S62" s="13">
        <f>J62*($H62)+M62*(Inputs!$C$13)+P62*(0)</f>
        <v/>
      </c>
      <c r="T62" s="13">
        <f>J62</f>
        <v/>
      </c>
      <c r="U62" s="13">
        <f>M62</f>
        <v/>
      </c>
      <c r="V62" s="13">
        <f>P62</f>
        <v/>
      </c>
      <c r="W62" s="13">
        <f>C62-T62</f>
        <v/>
      </c>
      <c r="X62" s="13">
        <f>D62-U62</f>
        <v/>
      </c>
      <c r="Y62" s="13">
        <f>E62-V62</f>
        <v/>
      </c>
      <c r="Z62" s="13">
        <f>IF(C62&gt;0,F62-T62*F62/C62,F62)</f>
        <v/>
      </c>
      <c r="AA62" s="13">
        <f>W62*(1+Inputs!$C$11)</f>
        <v/>
      </c>
      <c r="AB62" s="13">
        <f>X62*(1+Inputs!$C$11)</f>
        <v/>
      </c>
      <c r="AC62" s="13">
        <f>Y62*(1+Inputs!$C$11)</f>
        <v/>
      </c>
      <c r="AD62" s="13">
        <f>AA62*Inputs!$C$12*Inputs!$C$14</f>
        <v/>
      </c>
      <c r="AE62" s="13">
        <f>AA62-AD62</f>
        <v/>
      </c>
      <c r="AF62" s="13">
        <f>Z62+AE62*Inputs!$C$12*(1-Inputs!$C$14)</f>
        <v/>
      </c>
      <c r="AG62" s="13">
        <f>AE62+AB62+AC62</f>
        <v/>
      </c>
      <c r="AH62" s="13">
        <f>AI61+S62</f>
        <v/>
      </c>
      <c r="AI62" s="13">
        <f>AH62+AD62</f>
        <v/>
      </c>
      <c r="AJ62" s="23">
        <f>IF(OR(AJ61="yes",AND(AND(AJ61&lt;&gt;"yes",B62&lt;=Inputs!$C$15),R62&gt;1)),"yes","no")</f>
        <v/>
      </c>
    </row>
    <row r="63">
      <c r="B63" s="21" t="n">
        <v>55</v>
      </c>
      <c r="C63" s="13">
        <f>AE62</f>
        <v/>
      </c>
      <c r="D63" s="13">
        <f>AB62</f>
        <v/>
      </c>
      <c r="E63" s="13">
        <f>AC62</f>
        <v/>
      </c>
      <c r="F63" s="13">
        <f>AF62</f>
        <v/>
      </c>
      <c r="G63" s="14">
        <f>IF(C63&gt;0,MAX(0,1-F63/C63),0)</f>
        <v/>
      </c>
      <c r="H63" s="22">
        <f>G63*Inputs!$C$14</f>
        <v/>
      </c>
      <c r="I63" s="13">
        <f>IF(AND(AJ62&lt;&gt;"yes",B63&lt;=Inputs!$C$15),Inputs!$C$6,0)</f>
        <v/>
      </c>
      <c r="J63" s="13">
        <f>IF(I63&lt;=0,0,MIN(I63/(1-$H63),$C63))</f>
        <v/>
      </c>
      <c r="K63" s="13">
        <f>J63*(1-$H63)</f>
        <v/>
      </c>
      <c r="L63" s="13">
        <f>I63-K63</f>
        <v/>
      </c>
      <c r="M63" s="13">
        <f>IF(L63&lt;=0,0,MIN(L63/(1-Inputs!$C$13),$D63))</f>
        <v/>
      </c>
      <c r="N63" s="13">
        <f>M63*(1-Inputs!$C$13)</f>
        <v/>
      </c>
      <c r="O63" s="13">
        <f>L63-N63</f>
        <v/>
      </c>
      <c r="P63" s="13">
        <f>IF(O63&lt;=0,0,MIN(O63/(1-0),$E63))</f>
        <v/>
      </c>
      <c r="Q63" s="13">
        <f>P63*(1-0)</f>
        <v/>
      </c>
      <c r="R63" s="13">
        <f>O63-Q63</f>
        <v/>
      </c>
      <c r="S63" s="13">
        <f>J63*($H63)+M63*(Inputs!$C$13)+P63*(0)</f>
        <v/>
      </c>
      <c r="T63" s="13">
        <f>J63</f>
        <v/>
      </c>
      <c r="U63" s="13">
        <f>M63</f>
        <v/>
      </c>
      <c r="V63" s="13">
        <f>P63</f>
        <v/>
      </c>
      <c r="W63" s="13">
        <f>C63-T63</f>
        <v/>
      </c>
      <c r="X63" s="13">
        <f>D63-U63</f>
        <v/>
      </c>
      <c r="Y63" s="13">
        <f>E63-V63</f>
        <v/>
      </c>
      <c r="Z63" s="13">
        <f>IF(C63&gt;0,F63-T63*F63/C63,F63)</f>
        <v/>
      </c>
      <c r="AA63" s="13">
        <f>W63*(1+Inputs!$C$11)</f>
        <v/>
      </c>
      <c r="AB63" s="13">
        <f>X63*(1+Inputs!$C$11)</f>
        <v/>
      </c>
      <c r="AC63" s="13">
        <f>Y63*(1+Inputs!$C$11)</f>
        <v/>
      </c>
      <c r="AD63" s="13">
        <f>AA63*Inputs!$C$12*Inputs!$C$14</f>
        <v/>
      </c>
      <c r="AE63" s="13">
        <f>AA63-AD63</f>
        <v/>
      </c>
      <c r="AF63" s="13">
        <f>Z63+AE63*Inputs!$C$12*(1-Inputs!$C$14)</f>
        <v/>
      </c>
      <c r="AG63" s="13">
        <f>AE63+AB63+AC63</f>
        <v/>
      </c>
      <c r="AH63" s="13">
        <f>AI62+S63</f>
        <v/>
      </c>
      <c r="AI63" s="13">
        <f>AH63+AD63</f>
        <v/>
      </c>
      <c r="AJ63" s="23">
        <f>IF(OR(AJ62="yes",AND(AND(AJ62&lt;&gt;"yes",B63&lt;=Inputs!$C$15),R63&gt;1)),"yes","no")</f>
        <v/>
      </c>
    </row>
    <row r="64">
      <c r="B64" s="21" t="n">
        <v>56</v>
      </c>
      <c r="C64" s="13">
        <f>AE63</f>
        <v/>
      </c>
      <c r="D64" s="13">
        <f>AB63</f>
        <v/>
      </c>
      <c r="E64" s="13">
        <f>AC63</f>
        <v/>
      </c>
      <c r="F64" s="13">
        <f>AF63</f>
        <v/>
      </c>
      <c r="G64" s="14">
        <f>IF(C64&gt;0,MAX(0,1-F64/C64),0)</f>
        <v/>
      </c>
      <c r="H64" s="22">
        <f>G64*Inputs!$C$14</f>
        <v/>
      </c>
      <c r="I64" s="13">
        <f>IF(AND(AJ63&lt;&gt;"yes",B64&lt;=Inputs!$C$15),Inputs!$C$6,0)</f>
        <v/>
      </c>
      <c r="J64" s="13">
        <f>IF(I64&lt;=0,0,MIN(I64/(1-$H64),$C64))</f>
        <v/>
      </c>
      <c r="K64" s="13">
        <f>J64*(1-$H64)</f>
        <v/>
      </c>
      <c r="L64" s="13">
        <f>I64-K64</f>
        <v/>
      </c>
      <c r="M64" s="13">
        <f>IF(L64&lt;=0,0,MIN(L64/(1-Inputs!$C$13),$D64))</f>
        <v/>
      </c>
      <c r="N64" s="13">
        <f>M64*(1-Inputs!$C$13)</f>
        <v/>
      </c>
      <c r="O64" s="13">
        <f>L64-N64</f>
        <v/>
      </c>
      <c r="P64" s="13">
        <f>IF(O64&lt;=0,0,MIN(O64/(1-0),$E64))</f>
        <v/>
      </c>
      <c r="Q64" s="13">
        <f>P64*(1-0)</f>
        <v/>
      </c>
      <c r="R64" s="13">
        <f>O64-Q64</f>
        <v/>
      </c>
      <c r="S64" s="13">
        <f>J64*($H64)+M64*(Inputs!$C$13)+P64*(0)</f>
        <v/>
      </c>
      <c r="T64" s="13">
        <f>J64</f>
        <v/>
      </c>
      <c r="U64" s="13">
        <f>M64</f>
        <v/>
      </c>
      <c r="V64" s="13">
        <f>P64</f>
        <v/>
      </c>
      <c r="W64" s="13">
        <f>C64-T64</f>
        <v/>
      </c>
      <c r="X64" s="13">
        <f>D64-U64</f>
        <v/>
      </c>
      <c r="Y64" s="13">
        <f>E64-V64</f>
        <v/>
      </c>
      <c r="Z64" s="13">
        <f>IF(C64&gt;0,F64-T64*F64/C64,F64)</f>
        <v/>
      </c>
      <c r="AA64" s="13">
        <f>W64*(1+Inputs!$C$11)</f>
        <v/>
      </c>
      <c r="AB64" s="13">
        <f>X64*(1+Inputs!$C$11)</f>
        <v/>
      </c>
      <c r="AC64" s="13">
        <f>Y64*(1+Inputs!$C$11)</f>
        <v/>
      </c>
      <c r="AD64" s="13">
        <f>AA64*Inputs!$C$12*Inputs!$C$14</f>
        <v/>
      </c>
      <c r="AE64" s="13">
        <f>AA64-AD64</f>
        <v/>
      </c>
      <c r="AF64" s="13">
        <f>Z64+AE64*Inputs!$C$12*(1-Inputs!$C$14)</f>
        <v/>
      </c>
      <c r="AG64" s="13">
        <f>AE64+AB64+AC64</f>
        <v/>
      </c>
      <c r="AH64" s="13">
        <f>AI63+S64</f>
        <v/>
      </c>
      <c r="AI64" s="13">
        <f>AH64+AD64</f>
        <v/>
      </c>
      <c r="AJ64" s="23">
        <f>IF(OR(AJ63="yes",AND(AND(AJ63&lt;&gt;"yes",B64&lt;=Inputs!$C$15),R64&gt;1)),"yes","no")</f>
        <v/>
      </c>
    </row>
    <row r="65">
      <c r="B65" s="21" t="n">
        <v>57</v>
      </c>
      <c r="C65" s="13">
        <f>AE64</f>
        <v/>
      </c>
      <c r="D65" s="13">
        <f>AB64</f>
        <v/>
      </c>
      <c r="E65" s="13">
        <f>AC64</f>
        <v/>
      </c>
      <c r="F65" s="13">
        <f>AF64</f>
        <v/>
      </c>
      <c r="G65" s="14">
        <f>IF(C65&gt;0,MAX(0,1-F65/C65),0)</f>
        <v/>
      </c>
      <c r="H65" s="22">
        <f>G65*Inputs!$C$14</f>
        <v/>
      </c>
      <c r="I65" s="13">
        <f>IF(AND(AJ64&lt;&gt;"yes",B65&lt;=Inputs!$C$15),Inputs!$C$6,0)</f>
        <v/>
      </c>
      <c r="J65" s="13">
        <f>IF(I65&lt;=0,0,MIN(I65/(1-$H65),$C65))</f>
        <v/>
      </c>
      <c r="K65" s="13">
        <f>J65*(1-$H65)</f>
        <v/>
      </c>
      <c r="L65" s="13">
        <f>I65-K65</f>
        <v/>
      </c>
      <c r="M65" s="13">
        <f>IF(L65&lt;=0,0,MIN(L65/(1-Inputs!$C$13),$D65))</f>
        <v/>
      </c>
      <c r="N65" s="13">
        <f>M65*(1-Inputs!$C$13)</f>
        <v/>
      </c>
      <c r="O65" s="13">
        <f>L65-N65</f>
        <v/>
      </c>
      <c r="P65" s="13">
        <f>IF(O65&lt;=0,0,MIN(O65/(1-0),$E65))</f>
        <v/>
      </c>
      <c r="Q65" s="13">
        <f>P65*(1-0)</f>
        <v/>
      </c>
      <c r="R65" s="13">
        <f>O65-Q65</f>
        <v/>
      </c>
      <c r="S65" s="13">
        <f>J65*($H65)+M65*(Inputs!$C$13)+P65*(0)</f>
        <v/>
      </c>
      <c r="T65" s="13">
        <f>J65</f>
        <v/>
      </c>
      <c r="U65" s="13">
        <f>M65</f>
        <v/>
      </c>
      <c r="V65" s="13">
        <f>P65</f>
        <v/>
      </c>
      <c r="W65" s="13">
        <f>C65-T65</f>
        <v/>
      </c>
      <c r="X65" s="13">
        <f>D65-U65</f>
        <v/>
      </c>
      <c r="Y65" s="13">
        <f>E65-V65</f>
        <v/>
      </c>
      <c r="Z65" s="13">
        <f>IF(C65&gt;0,F65-T65*F65/C65,F65)</f>
        <v/>
      </c>
      <c r="AA65" s="13">
        <f>W65*(1+Inputs!$C$11)</f>
        <v/>
      </c>
      <c r="AB65" s="13">
        <f>X65*(1+Inputs!$C$11)</f>
        <v/>
      </c>
      <c r="AC65" s="13">
        <f>Y65*(1+Inputs!$C$11)</f>
        <v/>
      </c>
      <c r="AD65" s="13">
        <f>AA65*Inputs!$C$12*Inputs!$C$14</f>
        <v/>
      </c>
      <c r="AE65" s="13">
        <f>AA65-AD65</f>
        <v/>
      </c>
      <c r="AF65" s="13">
        <f>Z65+AE65*Inputs!$C$12*(1-Inputs!$C$14)</f>
        <v/>
      </c>
      <c r="AG65" s="13">
        <f>AE65+AB65+AC65</f>
        <v/>
      </c>
      <c r="AH65" s="13">
        <f>AI64+S65</f>
        <v/>
      </c>
      <c r="AI65" s="13">
        <f>AH65+AD65</f>
        <v/>
      </c>
      <c r="AJ65" s="23">
        <f>IF(OR(AJ64="yes",AND(AND(AJ64&lt;&gt;"yes",B65&lt;=Inputs!$C$15),R65&gt;1)),"yes","no")</f>
        <v/>
      </c>
    </row>
    <row r="66">
      <c r="B66" s="21" t="n">
        <v>58</v>
      </c>
      <c r="C66" s="13">
        <f>AE65</f>
        <v/>
      </c>
      <c r="D66" s="13">
        <f>AB65</f>
        <v/>
      </c>
      <c r="E66" s="13">
        <f>AC65</f>
        <v/>
      </c>
      <c r="F66" s="13">
        <f>AF65</f>
        <v/>
      </c>
      <c r="G66" s="14">
        <f>IF(C66&gt;0,MAX(0,1-F66/C66),0)</f>
        <v/>
      </c>
      <c r="H66" s="22">
        <f>G66*Inputs!$C$14</f>
        <v/>
      </c>
      <c r="I66" s="13">
        <f>IF(AND(AJ65&lt;&gt;"yes",B66&lt;=Inputs!$C$15),Inputs!$C$6,0)</f>
        <v/>
      </c>
      <c r="J66" s="13">
        <f>IF(I66&lt;=0,0,MIN(I66/(1-$H66),$C66))</f>
        <v/>
      </c>
      <c r="K66" s="13">
        <f>J66*(1-$H66)</f>
        <v/>
      </c>
      <c r="L66" s="13">
        <f>I66-K66</f>
        <v/>
      </c>
      <c r="M66" s="13">
        <f>IF(L66&lt;=0,0,MIN(L66/(1-Inputs!$C$13),$D66))</f>
        <v/>
      </c>
      <c r="N66" s="13">
        <f>M66*(1-Inputs!$C$13)</f>
        <v/>
      </c>
      <c r="O66" s="13">
        <f>L66-N66</f>
        <v/>
      </c>
      <c r="P66" s="13">
        <f>IF(O66&lt;=0,0,MIN(O66/(1-0),$E66))</f>
        <v/>
      </c>
      <c r="Q66" s="13">
        <f>P66*(1-0)</f>
        <v/>
      </c>
      <c r="R66" s="13">
        <f>O66-Q66</f>
        <v/>
      </c>
      <c r="S66" s="13">
        <f>J66*($H66)+M66*(Inputs!$C$13)+P66*(0)</f>
        <v/>
      </c>
      <c r="T66" s="13">
        <f>J66</f>
        <v/>
      </c>
      <c r="U66" s="13">
        <f>M66</f>
        <v/>
      </c>
      <c r="V66" s="13">
        <f>P66</f>
        <v/>
      </c>
      <c r="W66" s="13">
        <f>C66-T66</f>
        <v/>
      </c>
      <c r="X66" s="13">
        <f>D66-U66</f>
        <v/>
      </c>
      <c r="Y66" s="13">
        <f>E66-V66</f>
        <v/>
      </c>
      <c r="Z66" s="13">
        <f>IF(C66&gt;0,F66-T66*F66/C66,F66)</f>
        <v/>
      </c>
      <c r="AA66" s="13">
        <f>W66*(1+Inputs!$C$11)</f>
        <v/>
      </c>
      <c r="AB66" s="13">
        <f>X66*(1+Inputs!$C$11)</f>
        <v/>
      </c>
      <c r="AC66" s="13">
        <f>Y66*(1+Inputs!$C$11)</f>
        <v/>
      </c>
      <c r="AD66" s="13">
        <f>AA66*Inputs!$C$12*Inputs!$C$14</f>
        <v/>
      </c>
      <c r="AE66" s="13">
        <f>AA66-AD66</f>
        <v/>
      </c>
      <c r="AF66" s="13">
        <f>Z66+AE66*Inputs!$C$12*(1-Inputs!$C$14)</f>
        <v/>
      </c>
      <c r="AG66" s="13">
        <f>AE66+AB66+AC66</f>
        <v/>
      </c>
      <c r="AH66" s="13">
        <f>AI65+S66</f>
        <v/>
      </c>
      <c r="AI66" s="13">
        <f>AH66+AD66</f>
        <v/>
      </c>
      <c r="AJ66" s="23">
        <f>IF(OR(AJ65="yes",AND(AND(AJ65&lt;&gt;"yes",B66&lt;=Inputs!$C$15),R66&gt;1)),"yes","no")</f>
        <v/>
      </c>
    </row>
    <row r="67">
      <c r="B67" s="21" t="n">
        <v>59</v>
      </c>
      <c r="C67" s="13">
        <f>AE66</f>
        <v/>
      </c>
      <c r="D67" s="13">
        <f>AB66</f>
        <v/>
      </c>
      <c r="E67" s="13">
        <f>AC66</f>
        <v/>
      </c>
      <c r="F67" s="13">
        <f>AF66</f>
        <v/>
      </c>
      <c r="G67" s="14">
        <f>IF(C67&gt;0,MAX(0,1-F67/C67),0)</f>
        <v/>
      </c>
      <c r="H67" s="22">
        <f>G67*Inputs!$C$14</f>
        <v/>
      </c>
      <c r="I67" s="13">
        <f>IF(AND(AJ66&lt;&gt;"yes",B67&lt;=Inputs!$C$15),Inputs!$C$6,0)</f>
        <v/>
      </c>
      <c r="J67" s="13">
        <f>IF(I67&lt;=0,0,MIN(I67/(1-$H67),$C67))</f>
        <v/>
      </c>
      <c r="K67" s="13">
        <f>J67*(1-$H67)</f>
        <v/>
      </c>
      <c r="L67" s="13">
        <f>I67-K67</f>
        <v/>
      </c>
      <c r="M67" s="13">
        <f>IF(L67&lt;=0,0,MIN(L67/(1-Inputs!$C$13),$D67))</f>
        <v/>
      </c>
      <c r="N67" s="13">
        <f>M67*(1-Inputs!$C$13)</f>
        <v/>
      </c>
      <c r="O67" s="13">
        <f>L67-N67</f>
        <v/>
      </c>
      <c r="P67" s="13">
        <f>IF(O67&lt;=0,0,MIN(O67/(1-0),$E67))</f>
        <v/>
      </c>
      <c r="Q67" s="13">
        <f>P67*(1-0)</f>
        <v/>
      </c>
      <c r="R67" s="13">
        <f>O67-Q67</f>
        <v/>
      </c>
      <c r="S67" s="13">
        <f>J67*($H67)+M67*(Inputs!$C$13)+P67*(0)</f>
        <v/>
      </c>
      <c r="T67" s="13">
        <f>J67</f>
        <v/>
      </c>
      <c r="U67" s="13">
        <f>M67</f>
        <v/>
      </c>
      <c r="V67" s="13">
        <f>P67</f>
        <v/>
      </c>
      <c r="W67" s="13">
        <f>C67-T67</f>
        <v/>
      </c>
      <c r="X67" s="13">
        <f>D67-U67</f>
        <v/>
      </c>
      <c r="Y67" s="13">
        <f>E67-V67</f>
        <v/>
      </c>
      <c r="Z67" s="13">
        <f>IF(C67&gt;0,F67-T67*F67/C67,F67)</f>
        <v/>
      </c>
      <c r="AA67" s="13">
        <f>W67*(1+Inputs!$C$11)</f>
        <v/>
      </c>
      <c r="AB67" s="13">
        <f>X67*(1+Inputs!$C$11)</f>
        <v/>
      </c>
      <c r="AC67" s="13">
        <f>Y67*(1+Inputs!$C$11)</f>
        <v/>
      </c>
      <c r="AD67" s="13">
        <f>AA67*Inputs!$C$12*Inputs!$C$14</f>
        <v/>
      </c>
      <c r="AE67" s="13">
        <f>AA67-AD67</f>
        <v/>
      </c>
      <c r="AF67" s="13">
        <f>Z67+AE67*Inputs!$C$12*(1-Inputs!$C$14)</f>
        <v/>
      </c>
      <c r="AG67" s="13">
        <f>AE67+AB67+AC67</f>
        <v/>
      </c>
      <c r="AH67" s="13">
        <f>AI66+S67</f>
        <v/>
      </c>
      <c r="AI67" s="13">
        <f>AH67+AD67</f>
        <v/>
      </c>
      <c r="AJ67" s="23">
        <f>IF(OR(AJ66="yes",AND(AND(AJ66&lt;&gt;"yes",B67&lt;=Inputs!$C$15),R67&gt;1)),"yes","no")</f>
        <v/>
      </c>
    </row>
    <row r="68">
      <c r="B68" s="21" t="n">
        <v>60</v>
      </c>
      <c r="C68" s="13">
        <f>AE67</f>
        <v/>
      </c>
      <c r="D68" s="13">
        <f>AB67</f>
        <v/>
      </c>
      <c r="E68" s="13">
        <f>AC67</f>
        <v/>
      </c>
      <c r="F68" s="13">
        <f>AF67</f>
        <v/>
      </c>
      <c r="G68" s="14">
        <f>IF(C68&gt;0,MAX(0,1-F68/C68),0)</f>
        <v/>
      </c>
      <c r="H68" s="22">
        <f>G68*Inputs!$C$14</f>
        <v/>
      </c>
      <c r="I68" s="13">
        <f>IF(AND(AJ67&lt;&gt;"yes",B68&lt;=Inputs!$C$15),Inputs!$C$6,0)</f>
        <v/>
      </c>
      <c r="J68" s="13">
        <f>IF(I68&lt;=0,0,MIN(I68/(1-$H68),$C68))</f>
        <v/>
      </c>
      <c r="K68" s="13">
        <f>J68*(1-$H68)</f>
        <v/>
      </c>
      <c r="L68" s="13">
        <f>I68-K68</f>
        <v/>
      </c>
      <c r="M68" s="13">
        <f>IF(L68&lt;=0,0,MIN(L68/(1-Inputs!$C$13),$D68))</f>
        <v/>
      </c>
      <c r="N68" s="13">
        <f>M68*(1-Inputs!$C$13)</f>
        <v/>
      </c>
      <c r="O68" s="13">
        <f>L68-N68</f>
        <v/>
      </c>
      <c r="P68" s="13">
        <f>IF(O68&lt;=0,0,MIN(O68/(1-0),$E68))</f>
        <v/>
      </c>
      <c r="Q68" s="13">
        <f>P68*(1-0)</f>
        <v/>
      </c>
      <c r="R68" s="13">
        <f>O68-Q68</f>
        <v/>
      </c>
      <c r="S68" s="13">
        <f>J68*($H68)+M68*(Inputs!$C$13)+P68*(0)</f>
        <v/>
      </c>
      <c r="T68" s="13">
        <f>J68</f>
        <v/>
      </c>
      <c r="U68" s="13">
        <f>M68</f>
        <v/>
      </c>
      <c r="V68" s="13">
        <f>P68</f>
        <v/>
      </c>
      <c r="W68" s="13">
        <f>C68-T68</f>
        <v/>
      </c>
      <c r="X68" s="13">
        <f>D68-U68</f>
        <v/>
      </c>
      <c r="Y68" s="13">
        <f>E68-V68</f>
        <v/>
      </c>
      <c r="Z68" s="13">
        <f>IF(C68&gt;0,F68-T68*F68/C68,F68)</f>
        <v/>
      </c>
      <c r="AA68" s="13">
        <f>W68*(1+Inputs!$C$11)</f>
        <v/>
      </c>
      <c r="AB68" s="13">
        <f>X68*(1+Inputs!$C$11)</f>
        <v/>
      </c>
      <c r="AC68" s="13">
        <f>Y68*(1+Inputs!$C$11)</f>
        <v/>
      </c>
      <c r="AD68" s="13">
        <f>AA68*Inputs!$C$12*Inputs!$C$14</f>
        <v/>
      </c>
      <c r="AE68" s="13">
        <f>AA68-AD68</f>
        <v/>
      </c>
      <c r="AF68" s="13">
        <f>Z68+AE68*Inputs!$C$12*(1-Inputs!$C$14)</f>
        <v/>
      </c>
      <c r="AG68" s="13">
        <f>AE68+AB68+AC68</f>
        <v/>
      </c>
      <c r="AH68" s="13">
        <f>AI67+S68</f>
        <v/>
      </c>
      <c r="AI68" s="13">
        <f>AH68+AD68</f>
        <v/>
      </c>
      <c r="AJ68" s="23">
        <f>IF(OR(AJ67="yes",AND(AND(AJ67&lt;&gt;"yes",B68&lt;=Inputs!$C$15),R68&gt;1)),"yes","no")</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B2:AJ68"/>
  <sheetViews>
    <sheetView showGridLines="0" workbookViewId="0">
      <selection activeCell="A1" sqref="A1"/>
    </sheetView>
  </sheetViews>
  <sheetFormatPr baseColWidth="8" defaultRowHeight="15"/>
  <cols>
    <col width="3" customWidth="1" min="1" max="1"/>
    <col width="7" customWidth="1" min="2" max="2"/>
    <col width="15" customWidth="1" min="3" max="3"/>
    <col width="15" customWidth="1" min="4" max="4"/>
    <col width="14" customWidth="1" min="5" max="5"/>
    <col width="14" customWidth="1" min="6" max="6"/>
    <col width="11" customWidth="1" min="7" max="7"/>
    <col width="10"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4" customWidth="1" min="19" max="19"/>
    <col width="14" customWidth="1" min="20" max="20"/>
    <col width="14" customWidth="1" min="21" max="21"/>
    <col width="13" customWidth="1" min="22" max="22"/>
    <col width="14" customWidth="1" min="23" max="23"/>
    <col width="14" customWidth="1" min="24" max="24"/>
    <col width="13" customWidth="1" min="25" max="25"/>
    <col width="13" customWidth="1" min="26" max="26"/>
    <col width="14" customWidth="1" min="27" max="27"/>
    <col width="14" customWidth="1" min="28" max="28"/>
    <col width="13" customWidth="1" min="29" max="29"/>
    <col width="13" customWidth="1" min="30" max="30"/>
    <col width="14" customWidth="1" min="31" max="31"/>
    <col width="13" customWidth="1" min="32" max="32"/>
    <col width="15" customWidth="1" min="33" max="33"/>
    <col width="14" customWidth="1" min="34" max="34"/>
    <col width="15" customWidth="1" min="35" max="35"/>
    <col width="9" customWidth="1" min="36" max="36"/>
  </cols>
  <sheetData>
    <row r="2">
      <c r="B2" s="1" t="inlineStr">
        <is>
          <t>Deferred first</t>
        </is>
      </c>
    </row>
    <row r="3">
      <c r="B3" s="2" t="inlineStr">
        <is>
          <t>Spend the tax-deferred account first. Pays the ordinary rate early and leaves the taxable account's dividend drag running for decades.</t>
        </is>
      </c>
    </row>
    <row r="4">
      <c r="B4" s="16" t="inlineStr">
        <is>
          <t>Every column is shown so the arithmetic can be checked. The summary is at the top; the rows below it are where it comes from.</t>
        </is>
      </c>
    </row>
    <row r="6">
      <c r="D6" s="6" t="inlineStr">
        <is>
          <t>Years lasted</t>
        </is>
      </c>
      <c r="E6" s="17">
        <f>IFERROR(MATCH("yes",$AJ$9:$AJ$68,0)-1,Inputs!$C$15)</f>
        <v/>
      </c>
      <c r="F6" s="6" t="inlineStr">
        <is>
          <t>Lifetime tax</t>
        </is>
      </c>
      <c r="G6" s="18">
        <f>IFERROR(INDEX($AH$9:$AH$68,MATCH("yes",$AJ$9:$AJ$68,0)),INDEX($AI$9:$AI$68,Inputs!$C$15))</f>
        <v/>
      </c>
      <c r="H6" s="6" t="inlineStr">
        <is>
          <t>Tax per year</t>
        </is>
      </c>
      <c r="I6" s="18">
        <f>IF(E6&gt;0,G6/E6,0)</f>
        <v/>
      </c>
      <c r="J6" s="6" t="inlineStr">
        <is>
          <t>Tax as a share of spending</t>
        </is>
      </c>
      <c r="L6" s="19">
        <f>IF(E6&gt;0,G6/(E6*Inputs!$C$6),0)</f>
        <v/>
      </c>
      <c r="N6" s="6" t="inlineStr">
        <is>
          <t>Left at the end</t>
        </is>
      </c>
      <c r="O6" s="18">
        <f>IFERROR(IF(MATCH("yes",$AJ$9:$AJ$68,0)&gt;0,0),INDEX($AG$9:$AG$68,Inputs!$C$15))</f>
        <v/>
      </c>
    </row>
    <row r="8" ht="30" customHeight="1">
      <c r="B8" s="20" t="inlineStr">
        <is>
          <t>Year</t>
        </is>
      </c>
      <c r="C8" s="20" t="inlineStr">
        <is>
          <t>Taxable start</t>
        </is>
      </c>
      <c r="D8" s="20" t="inlineStr">
        <is>
          <t>Deferred start</t>
        </is>
      </c>
      <c r="E8" s="20" t="inlineStr">
        <is>
          <t>Roth start</t>
        </is>
      </c>
      <c r="F8" s="20" t="inlineStr">
        <is>
          <t>Basis start</t>
        </is>
      </c>
      <c r="G8" s="20" t="inlineStr">
        <is>
          <t>Gain frac</t>
        </is>
      </c>
      <c r="H8" s="20" t="inlineStr">
        <is>
          <t>CG rate</t>
        </is>
      </c>
      <c r="I8" s="20" t="inlineStr">
        <is>
          <t>Need</t>
        </is>
      </c>
      <c r="J8" s="20" t="inlineStr">
        <is>
          <t>Gross 1</t>
        </is>
      </c>
      <c r="K8" s="20" t="inlineStr">
        <is>
          <t>Net 1</t>
        </is>
      </c>
      <c r="L8" s="20" t="inlineStr">
        <is>
          <t>Still need</t>
        </is>
      </c>
      <c r="M8" s="20" t="inlineStr">
        <is>
          <t>Gross 2</t>
        </is>
      </c>
      <c r="N8" s="20" t="inlineStr">
        <is>
          <t>Net 2</t>
        </is>
      </c>
      <c r="O8" s="20" t="inlineStr">
        <is>
          <t>Still need</t>
        </is>
      </c>
      <c r="P8" s="20" t="inlineStr">
        <is>
          <t>Gross 3</t>
        </is>
      </c>
      <c r="Q8" s="20" t="inlineStr">
        <is>
          <t>Net 3</t>
        </is>
      </c>
      <c r="R8" s="20" t="inlineStr">
        <is>
          <t>Shortfall</t>
        </is>
      </c>
      <c r="S8" s="20" t="inlineStr">
        <is>
          <t>Tax this year</t>
        </is>
      </c>
      <c r="T8" s="20" t="inlineStr">
        <is>
          <t>Taxable drawn</t>
        </is>
      </c>
      <c r="U8" s="20" t="inlineStr">
        <is>
          <t>Deferred drawn</t>
        </is>
      </c>
      <c r="V8" s="20" t="inlineStr">
        <is>
          <t>Roth drawn</t>
        </is>
      </c>
      <c r="W8" s="20" t="inlineStr">
        <is>
          <t>Taxable net</t>
        </is>
      </c>
      <c r="X8" s="20" t="inlineStr">
        <is>
          <t>Deferred net</t>
        </is>
      </c>
      <c r="Y8" s="20" t="inlineStr">
        <is>
          <t>Roth net</t>
        </is>
      </c>
      <c r="Z8" s="20" t="inlineStr">
        <is>
          <t>Basis after</t>
        </is>
      </c>
      <c r="AA8" s="20" t="inlineStr">
        <is>
          <t>Taxable grown</t>
        </is>
      </c>
      <c r="AB8" s="20" t="inlineStr">
        <is>
          <t>Deferred end</t>
        </is>
      </c>
      <c r="AC8" s="20" t="inlineStr">
        <is>
          <t>Roth end</t>
        </is>
      </c>
      <c r="AD8" s="20" t="inlineStr">
        <is>
          <t>Dividend tax</t>
        </is>
      </c>
      <c r="AE8" s="20" t="inlineStr">
        <is>
          <t>Taxable end</t>
        </is>
      </c>
      <c r="AF8" s="20" t="inlineStr">
        <is>
          <t>Basis end</t>
        </is>
      </c>
      <c r="AG8" s="20" t="inlineStr">
        <is>
          <t>Total end</t>
        </is>
      </c>
      <c r="AH8" s="20" t="inlineStr">
        <is>
          <t>Cum tax</t>
        </is>
      </c>
      <c r="AI8" s="20" t="inlineStr">
        <is>
          <t>Cum tax + drag</t>
        </is>
      </c>
      <c r="AJ8" s="20" t="inlineStr">
        <is>
          <t>Out?</t>
        </is>
      </c>
    </row>
    <row r="9">
      <c r="B9" s="21" t="n">
        <v>1</v>
      </c>
      <c r="C9" s="13">
        <f>Inputs!$C$7</f>
        <v/>
      </c>
      <c r="D9" s="13">
        <f>Inputs!$C$8</f>
        <v/>
      </c>
      <c r="E9" s="13">
        <f>Inputs!$C$9</f>
        <v/>
      </c>
      <c r="F9" s="13">
        <f>Inputs!$C$7*Inputs!$C$10</f>
        <v/>
      </c>
      <c r="G9" s="14">
        <f>IF(C9&gt;0,MAX(0,1-F9/C9),0)</f>
        <v/>
      </c>
      <c r="H9" s="22">
        <f>G9*Inputs!$C$14</f>
        <v/>
      </c>
      <c r="I9" s="13">
        <f>IF(AND("no"&lt;&gt;"yes",B9&lt;=Inputs!$C$15),Inputs!$C$6,0)</f>
        <v/>
      </c>
      <c r="J9" s="13">
        <f>IF(I9&lt;=0,0,MIN(I9/(1-Inputs!$C$13),$D9))</f>
        <v/>
      </c>
      <c r="K9" s="13">
        <f>J9*(1-Inputs!$C$13)</f>
        <v/>
      </c>
      <c r="L9" s="13">
        <f>I9-K9</f>
        <v/>
      </c>
      <c r="M9" s="13">
        <f>IF(L9&lt;=0,0,MIN(L9/(1-$H9),$C9))</f>
        <v/>
      </c>
      <c r="N9" s="13">
        <f>M9*(1-$H9)</f>
        <v/>
      </c>
      <c r="O9" s="13">
        <f>L9-N9</f>
        <v/>
      </c>
      <c r="P9" s="13">
        <f>IF(O9&lt;=0,0,MIN(O9/(1-0),$E9))</f>
        <v/>
      </c>
      <c r="Q9" s="13">
        <f>P9*(1-0)</f>
        <v/>
      </c>
      <c r="R9" s="13">
        <f>O9-Q9</f>
        <v/>
      </c>
      <c r="S9" s="13">
        <f>J9*(Inputs!$C$13)+M9*($H9)+P9*(0)</f>
        <v/>
      </c>
      <c r="T9" s="13">
        <f>M9</f>
        <v/>
      </c>
      <c r="U9" s="13">
        <f>J9</f>
        <v/>
      </c>
      <c r="V9" s="13">
        <f>P9</f>
        <v/>
      </c>
      <c r="W9" s="13">
        <f>C9-T9</f>
        <v/>
      </c>
      <c r="X9" s="13">
        <f>D9-U9</f>
        <v/>
      </c>
      <c r="Y9" s="13">
        <f>E9-V9</f>
        <v/>
      </c>
      <c r="Z9" s="13">
        <f>IF(C9&gt;0,F9-T9*F9/C9,F9)</f>
        <v/>
      </c>
      <c r="AA9" s="13">
        <f>W9*(1+Inputs!$C$11)</f>
        <v/>
      </c>
      <c r="AB9" s="13">
        <f>X9*(1+Inputs!$C$11)</f>
        <v/>
      </c>
      <c r="AC9" s="13">
        <f>Y9*(1+Inputs!$C$11)</f>
        <v/>
      </c>
      <c r="AD9" s="13">
        <f>AA9*Inputs!$C$12*Inputs!$C$14</f>
        <v/>
      </c>
      <c r="AE9" s="13">
        <f>AA9-AD9</f>
        <v/>
      </c>
      <c r="AF9" s="13">
        <f>Z9+AE9*Inputs!$C$12*(1-Inputs!$C$14)</f>
        <v/>
      </c>
      <c r="AG9" s="13">
        <f>AE9+AB9+AC9</f>
        <v/>
      </c>
      <c r="AH9" s="13">
        <f>0+S9</f>
        <v/>
      </c>
      <c r="AI9" s="13">
        <f>AH9+AD9</f>
        <v/>
      </c>
      <c r="AJ9" s="23">
        <f>IF(OR("no"="yes",AND(AND("no"&lt;&gt;"yes",B9&lt;=Inputs!$C$15),R9&gt;1)),"yes","no")</f>
        <v/>
      </c>
    </row>
    <row r="10">
      <c r="B10" s="21" t="n">
        <v>2</v>
      </c>
      <c r="C10" s="13">
        <f>AE9</f>
        <v/>
      </c>
      <c r="D10" s="13">
        <f>AB9</f>
        <v/>
      </c>
      <c r="E10" s="13">
        <f>AC9</f>
        <v/>
      </c>
      <c r="F10" s="13">
        <f>AF9</f>
        <v/>
      </c>
      <c r="G10" s="14">
        <f>IF(C10&gt;0,MAX(0,1-F10/C10),0)</f>
        <v/>
      </c>
      <c r="H10" s="22">
        <f>G10*Inputs!$C$14</f>
        <v/>
      </c>
      <c r="I10" s="13">
        <f>IF(AND(AJ9&lt;&gt;"yes",B10&lt;=Inputs!$C$15),Inputs!$C$6,0)</f>
        <v/>
      </c>
      <c r="J10" s="13">
        <f>IF(I10&lt;=0,0,MIN(I10/(1-Inputs!$C$13),$D10))</f>
        <v/>
      </c>
      <c r="K10" s="13">
        <f>J10*(1-Inputs!$C$13)</f>
        <v/>
      </c>
      <c r="L10" s="13">
        <f>I10-K10</f>
        <v/>
      </c>
      <c r="M10" s="13">
        <f>IF(L10&lt;=0,0,MIN(L10/(1-$H10),$C10))</f>
        <v/>
      </c>
      <c r="N10" s="13">
        <f>M10*(1-$H10)</f>
        <v/>
      </c>
      <c r="O10" s="13">
        <f>L10-N10</f>
        <v/>
      </c>
      <c r="P10" s="13">
        <f>IF(O10&lt;=0,0,MIN(O10/(1-0),$E10))</f>
        <v/>
      </c>
      <c r="Q10" s="13">
        <f>P10*(1-0)</f>
        <v/>
      </c>
      <c r="R10" s="13">
        <f>O10-Q10</f>
        <v/>
      </c>
      <c r="S10" s="13">
        <f>J10*(Inputs!$C$13)+M10*($H10)+P10*(0)</f>
        <v/>
      </c>
      <c r="T10" s="13">
        <f>M10</f>
        <v/>
      </c>
      <c r="U10" s="13">
        <f>J10</f>
        <v/>
      </c>
      <c r="V10" s="13">
        <f>P10</f>
        <v/>
      </c>
      <c r="W10" s="13">
        <f>C10-T10</f>
        <v/>
      </c>
      <c r="X10" s="13">
        <f>D10-U10</f>
        <v/>
      </c>
      <c r="Y10" s="13">
        <f>E10-V10</f>
        <v/>
      </c>
      <c r="Z10" s="13">
        <f>IF(C10&gt;0,F10-T10*F10/C10,F10)</f>
        <v/>
      </c>
      <c r="AA10" s="13">
        <f>W10*(1+Inputs!$C$11)</f>
        <v/>
      </c>
      <c r="AB10" s="13">
        <f>X10*(1+Inputs!$C$11)</f>
        <v/>
      </c>
      <c r="AC10" s="13">
        <f>Y10*(1+Inputs!$C$11)</f>
        <v/>
      </c>
      <c r="AD10" s="13">
        <f>AA10*Inputs!$C$12*Inputs!$C$14</f>
        <v/>
      </c>
      <c r="AE10" s="13">
        <f>AA10-AD10</f>
        <v/>
      </c>
      <c r="AF10" s="13">
        <f>Z10+AE10*Inputs!$C$12*(1-Inputs!$C$14)</f>
        <v/>
      </c>
      <c r="AG10" s="13">
        <f>AE10+AB10+AC10</f>
        <v/>
      </c>
      <c r="AH10" s="13">
        <f>AI9+S10</f>
        <v/>
      </c>
      <c r="AI10" s="13">
        <f>AH10+AD10</f>
        <v/>
      </c>
      <c r="AJ10" s="23">
        <f>IF(OR(AJ9="yes",AND(AND(AJ9&lt;&gt;"yes",B10&lt;=Inputs!$C$15),R10&gt;1)),"yes","no")</f>
        <v/>
      </c>
    </row>
    <row r="11">
      <c r="B11" s="21" t="n">
        <v>3</v>
      </c>
      <c r="C11" s="13">
        <f>AE10</f>
        <v/>
      </c>
      <c r="D11" s="13">
        <f>AB10</f>
        <v/>
      </c>
      <c r="E11" s="13">
        <f>AC10</f>
        <v/>
      </c>
      <c r="F11" s="13">
        <f>AF10</f>
        <v/>
      </c>
      <c r="G11" s="14">
        <f>IF(C11&gt;0,MAX(0,1-F11/C11),0)</f>
        <v/>
      </c>
      <c r="H11" s="22">
        <f>G11*Inputs!$C$14</f>
        <v/>
      </c>
      <c r="I11" s="13">
        <f>IF(AND(AJ10&lt;&gt;"yes",B11&lt;=Inputs!$C$15),Inputs!$C$6,0)</f>
        <v/>
      </c>
      <c r="J11" s="13">
        <f>IF(I11&lt;=0,0,MIN(I11/(1-Inputs!$C$13),$D11))</f>
        <v/>
      </c>
      <c r="K11" s="13">
        <f>J11*(1-Inputs!$C$13)</f>
        <v/>
      </c>
      <c r="L11" s="13">
        <f>I11-K11</f>
        <v/>
      </c>
      <c r="M11" s="13">
        <f>IF(L11&lt;=0,0,MIN(L11/(1-$H11),$C11))</f>
        <v/>
      </c>
      <c r="N11" s="13">
        <f>M11*(1-$H11)</f>
        <v/>
      </c>
      <c r="O11" s="13">
        <f>L11-N11</f>
        <v/>
      </c>
      <c r="P11" s="13">
        <f>IF(O11&lt;=0,0,MIN(O11/(1-0),$E11))</f>
        <v/>
      </c>
      <c r="Q11" s="13">
        <f>P11*(1-0)</f>
        <v/>
      </c>
      <c r="R11" s="13">
        <f>O11-Q11</f>
        <v/>
      </c>
      <c r="S11" s="13">
        <f>J11*(Inputs!$C$13)+M11*($H11)+P11*(0)</f>
        <v/>
      </c>
      <c r="T11" s="13">
        <f>M11</f>
        <v/>
      </c>
      <c r="U11" s="13">
        <f>J11</f>
        <v/>
      </c>
      <c r="V11" s="13">
        <f>P11</f>
        <v/>
      </c>
      <c r="W11" s="13">
        <f>C11-T11</f>
        <v/>
      </c>
      <c r="X11" s="13">
        <f>D11-U11</f>
        <v/>
      </c>
      <c r="Y11" s="13">
        <f>E11-V11</f>
        <v/>
      </c>
      <c r="Z11" s="13">
        <f>IF(C11&gt;0,F11-T11*F11/C11,F11)</f>
        <v/>
      </c>
      <c r="AA11" s="13">
        <f>W11*(1+Inputs!$C$11)</f>
        <v/>
      </c>
      <c r="AB11" s="13">
        <f>X11*(1+Inputs!$C$11)</f>
        <v/>
      </c>
      <c r="AC11" s="13">
        <f>Y11*(1+Inputs!$C$11)</f>
        <v/>
      </c>
      <c r="AD11" s="13">
        <f>AA11*Inputs!$C$12*Inputs!$C$14</f>
        <v/>
      </c>
      <c r="AE11" s="13">
        <f>AA11-AD11</f>
        <v/>
      </c>
      <c r="AF11" s="13">
        <f>Z11+AE11*Inputs!$C$12*(1-Inputs!$C$14)</f>
        <v/>
      </c>
      <c r="AG11" s="13">
        <f>AE11+AB11+AC11</f>
        <v/>
      </c>
      <c r="AH11" s="13">
        <f>AI10+S11</f>
        <v/>
      </c>
      <c r="AI11" s="13">
        <f>AH11+AD11</f>
        <v/>
      </c>
      <c r="AJ11" s="23">
        <f>IF(OR(AJ10="yes",AND(AND(AJ10&lt;&gt;"yes",B11&lt;=Inputs!$C$15),R11&gt;1)),"yes","no")</f>
        <v/>
      </c>
    </row>
    <row r="12">
      <c r="B12" s="21" t="n">
        <v>4</v>
      </c>
      <c r="C12" s="13">
        <f>AE11</f>
        <v/>
      </c>
      <c r="D12" s="13">
        <f>AB11</f>
        <v/>
      </c>
      <c r="E12" s="13">
        <f>AC11</f>
        <v/>
      </c>
      <c r="F12" s="13">
        <f>AF11</f>
        <v/>
      </c>
      <c r="G12" s="14">
        <f>IF(C12&gt;0,MAX(0,1-F12/C12),0)</f>
        <v/>
      </c>
      <c r="H12" s="22">
        <f>G12*Inputs!$C$14</f>
        <v/>
      </c>
      <c r="I12" s="13">
        <f>IF(AND(AJ11&lt;&gt;"yes",B12&lt;=Inputs!$C$15),Inputs!$C$6,0)</f>
        <v/>
      </c>
      <c r="J12" s="13">
        <f>IF(I12&lt;=0,0,MIN(I12/(1-Inputs!$C$13),$D12))</f>
        <v/>
      </c>
      <c r="K12" s="13">
        <f>J12*(1-Inputs!$C$13)</f>
        <v/>
      </c>
      <c r="L12" s="13">
        <f>I12-K12</f>
        <v/>
      </c>
      <c r="M12" s="13">
        <f>IF(L12&lt;=0,0,MIN(L12/(1-$H12),$C12))</f>
        <v/>
      </c>
      <c r="N12" s="13">
        <f>M12*(1-$H12)</f>
        <v/>
      </c>
      <c r="O12" s="13">
        <f>L12-N12</f>
        <v/>
      </c>
      <c r="P12" s="13">
        <f>IF(O12&lt;=0,0,MIN(O12/(1-0),$E12))</f>
        <v/>
      </c>
      <c r="Q12" s="13">
        <f>P12*(1-0)</f>
        <v/>
      </c>
      <c r="R12" s="13">
        <f>O12-Q12</f>
        <v/>
      </c>
      <c r="S12" s="13">
        <f>J12*(Inputs!$C$13)+M12*($H12)+P12*(0)</f>
        <v/>
      </c>
      <c r="T12" s="13">
        <f>M12</f>
        <v/>
      </c>
      <c r="U12" s="13">
        <f>J12</f>
        <v/>
      </c>
      <c r="V12" s="13">
        <f>P12</f>
        <v/>
      </c>
      <c r="W12" s="13">
        <f>C12-T12</f>
        <v/>
      </c>
      <c r="X12" s="13">
        <f>D12-U12</f>
        <v/>
      </c>
      <c r="Y12" s="13">
        <f>E12-V12</f>
        <v/>
      </c>
      <c r="Z12" s="13">
        <f>IF(C12&gt;0,F12-T12*F12/C12,F12)</f>
        <v/>
      </c>
      <c r="AA12" s="13">
        <f>W12*(1+Inputs!$C$11)</f>
        <v/>
      </c>
      <c r="AB12" s="13">
        <f>X12*(1+Inputs!$C$11)</f>
        <v/>
      </c>
      <c r="AC12" s="13">
        <f>Y12*(1+Inputs!$C$11)</f>
        <v/>
      </c>
      <c r="AD12" s="13">
        <f>AA12*Inputs!$C$12*Inputs!$C$14</f>
        <v/>
      </c>
      <c r="AE12" s="13">
        <f>AA12-AD12</f>
        <v/>
      </c>
      <c r="AF12" s="13">
        <f>Z12+AE12*Inputs!$C$12*(1-Inputs!$C$14)</f>
        <v/>
      </c>
      <c r="AG12" s="13">
        <f>AE12+AB12+AC12</f>
        <v/>
      </c>
      <c r="AH12" s="13">
        <f>AI11+S12</f>
        <v/>
      </c>
      <c r="AI12" s="13">
        <f>AH12+AD12</f>
        <v/>
      </c>
      <c r="AJ12" s="23">
        <f>IF(OR(AJ11="yes",AND(AND(AJ11&lt;&gt;"yes",B12&lt;=Inputs!$C$15),R12&gt;1)),"yes","no")</f>
        <v/>
      </c>
    </row>
    <row r="13">
      <c r="B13" s="21" t="n">
        <v>5</v>
      </c>
      <c r="C13" s="13">
        <f>AE12</f>
        <v/>
      </c>
      <c r="D13" s="13">
        <f>AB12</f>
        <v/>
      </c>
      <c r="E13" s="13">
        <f>AC12</f>
        <v/>
      </c>
      <c r="F13" s="13">
        <f>AF12</f>
        <v/>
      </c>
      <c r="G13" s="14">
        <f>IF(C13&gt;0,MAX(0,1-F13/C13),0)</f>
        <v/>
      </c>
      <c r="H13" s="22">
        <f>G13*Inputs!$C$14</f>
        <v/>
      </c>
      <c r="I13" s="13">
        <f>IF(AND(AJ12&lt;&gt;"yes",B13&lt;=Inputs!$C$15),Inputs!$C$6,0)</f>
        <v/>
      </c>
      <c r="J13" s="13">
        <f>IF(I13&lt;=0,0,MIN(I13/(1-Inputs!$C$13),$D13))</f>
        <v/>
      </c>
      <c r="K13" s="13">
        <f>J13*(1-Inputs!$C$13)</f>
        <v/>
      </c>
      <c r="L13" s="13">
        <f>I13-K13</f>
        <v/>
      </c>
      <c r="M13" s="13">
        <f>IF(L13&lt;=0,0,MIN(L13/(1-$H13),$C13))</f>
        <v/>
      </c>
      <c r="N13" s="13">
        <f>M13*(1-$H13)</f>
        <v/>
      </c>
      <c r="O13" s="13">
        <f>L13-N13</f>
        <v/>
      </c>
      <c r="P13" s="13">
        <f>IF(O13&lt;=0,0,MIN(O13/(1-0),$E13))</f>
        <v/>
      </c>
      <c r="Q13" s="13">
        <f>P13*(1-0)</f>
        <v/>
      </c>
      <c r="R13" s="13">
        <f>O13-Q13</f>
        <v/>
      </c>
      <c r="S13" s="13">
        <f>J13*(Inputs!$C$13)+M13*($H13)+P13*(0)</f>
        <v/>
      </c>
      <c r="T13" s="13">
        <f>M13</f>
        <v/>
      </c>
      <c r="U13" s="13">
        <f>J13</f>
        <v/>
      </c>
      <c r="V13" s="13">
        <f>P13</f>
        <v/>
      </c>
      <c r="W13" s="13">
        <f>C13-T13</f>
        <v/>
      </c>
      <c r="X13" s="13">
        <f>D13-U13</f>
        <v/>
      </c>
      <c r="Y13" s="13">
        <f>E13-V13</f>
        <v/>
      </c>
      <c r="Z13" s="13">
        <f>IF(C13&gt;0,F13-T13*F13/C13,F13)</f>
        <v/>
      </c>
      <c r="AA13" s="13">
        <f>W13*(1+Inputs!$C$11)</f>
        <v/>
      </c>
      <c r="AB13" s="13">
        <f>X13*(1+Inputs!$C$11)</f>
        <v/>
      </c>
      <c r="AC13" s="13">
        <f>Y13*(1+Inputs!$C$11)</f>
        <v/>
      </c>
      <c r="AD13" s="13">
        <f>AA13*Inputs!$C$12*Inputs!$C$14</f>
        <v/>
      </c>
      <c r="AE13" s="13">
        <f>AA13-AD13</f>
        <v/>
      </c>
      <c r="AF13" s="13">
        <f>Z13+AE13*Inputs!$C$12*(1-Inputs!$C$14)</f>
        <v/>
      </c>
      <c r="AG13" s="13">
        <f>AE13+AB13+AC13</f>
        <v/>
      </c>
      <c r="AH13" s="13">
        <f>AI12+S13</f>
        <v/>
      </c>
      <c r="AI13" s="13">
        <f>AH13+AD13</f>
        <v/>
      </c>
      <c r="AJ13" s="23">
        <f>IF(OR(AJ12="yes",AND(AND(AJ12&lt;&gt;"yes",B13&lt;=Inputs!$C$15),R13&gt;1)),"yes","no")</f>
        <v/>
      </c>
    </row>
    <row r="14">
      <c r="B14" s="21" t="n">
        <v>6</v>
      </c>
      <c r="C14" s="13">
        <f>AE13</f>
        <v/>
      </c>
      <c r="D14" s="13">
        <f>AB13</f>
        <v/>
      </c>
      <c r="E14" s="13">
        <f>AC13</f>
        <v/>
      </c>
      <c r="F14" s="13">
        <f>AF13</f>
        <v/>
      </c>
      <c r="G14" s="14">
        <f>IF(C14&gt;0,MAX(0,1-F14/C14),0)</f>
        <v/>
      </c>
      <c r="H14" s="22">
        <f>G14*Inputs!$C$14</f>
        <v/>
      </c>
      <c r="I14" s="13">
        <f>IF(AND(AJ13&lt;&gt;"yes",B14&lt;=Inputs!$C$15),Inputs!$C$6,0)</f>
        <v/>
      </c>
      <c r="J14" s="13">
        <f>IF(I14&lt;=0,0,MIN(I14/(1-Inputs!$C$13),$D14))</f>
        <v/>
      </c>
      <c r="K14" s="13">
        <f>J14*(1-Inputs!$C$13)</f>
        <v/>
      </c>
      <c r="L14" s="13">
        <f>I14-K14</f>
        <v/>
      </c>
      <c r="M14" s="13">
        <f>IF(L14&lt;=0,0,MIN(L14/(1-$H14),$C14))</f>
        <v/>
      </c>
      <c r="N14" s="13">
        <f>M14*(1-$H14)</f>
        <v/>
      </c>
      <c r="O14" s="13">
        <f>L14-N14</f>
        <v/>
      </c>
      <c r="P14" s="13">
        <f>IF(O14&lt;=0,0,MIN(O14/(1-0),$E14))</f>
        <v/>
      </c>
      <c r="Q14" s="13">
        <f>P14*(1-0)</f>
        <v/>
      </c>
      <c r="R14" s="13">
        <f>O14-Q14</f>
        <v/>
      </c>
      <c r="S14" s="13">
        <f>J14*(Inputs!$C$13)+M14*($H14)+P14*(0)</f>
        <v/>
      </c>
      <c r="T14" s="13">
        <f>M14</f>
        <v/>
      </c>
      <c r="U14" s="13">
        <f>J14</f>
        <v/>
      </c>
      <c r="V14" s="13">
        <f>P14</f>
        <v/>
      </c>
      <c r="W14" s="13">
        <f>C14-T14</f>
        <v/>
      </c>
      <c r="X14" s="13">
        <f>D14-U14</f>
        <v/>
      </c>
      <c r="Y14" s="13">
        <f>E14-V14</f>
        <v/>
      </c>
      <c r="Z14" s="13">
        <f>IF(C14&gt;0,F14-T14*F14/C14,F14)</f>
        <v/>
      </c>
      <c r="AA14" s="13">
        <f>W14*(1+Inputs!$C$11)</f>
        <v/>
      </c>
      <c r="AB14" s="13">
        <f>X14*(1+Inputs!$C$11)</f>
        <v/>
      </c>
      <c r="AC14" s="13">
        <f>Y14*(1+Inputs!$C$11)</f>
        <v/>
      </c>
      <c r="AD14" s="13">
        <f>AA14*Inputs!$C$12*Inputs!$C$14</f>
        <v/>
      </c>
      <c r="AE14" s="13">
        <f>AA14-AD14</f>
        <v/>
      </c>
      <c r="AF14" s="13">
        <f>Z14+AE14*Inputs!$C$12*(1-Inputs!$C$14)</f>
        <v/>
      </c>
      <c r="AG14" s="13">
        <f>AE14+AB14+AC14</f>
        <v/>
      </c>
      <c r="AH14" s="13">
        <f>AI13+S14</f>
        <v/>
      </c>
      <c r="AI14" s="13">
        <f>AH14+AD14</f>
        <v/>
      </c>
      <c r="AJ14" s="23">
        <f>IF(OR(AJ13="yes",AND(AND(AJ13&lt;&gt;"yes",B14&lt;=Inputs!$C$15),R14&gt;1)),"yes","no")</f>
        <v/>
      </c>
    </row>
    <row r="15">
      <c r="B15" s="21" t="n">
        <v>7</v>
      </c>
      <c r="C15" s="13">
        <f>AE14</f>
        <v/>
      </c>
      <c r="D15" s="13">
        <f>AB14</f>
        <v/>
      </c>
      <c r="E15" s="13">
        <f>AC14</f>
        <v/>
      </c>
      <c r="F15" s="13">
        <f>AF14</f>
        <v/>
      </c>
      <c r="G15" s="14">
        <f>IF(C15&gt;0,MAX(0,1-F15/C15),0)</f>
        <v/>
      </c>
      <c r="H15" s="22">
        <f>G15*Inputs!$C$14</f>
        <v/>
      </c>
      <c r="I15" s="13">
        <f>IF(AND(AJ14&lt;&gt;"yes",B15&lt;=Inputs!$C$15),Inputs!$C$6,0)</f>
        <v/>
      </c>
      <c r="J15" s="13">
        <f>IF(I15&lt;=0,0,MIN(I15/(1-Inputs!$C$13),$D15))</f>
        <v/>
      </c>
      <c r="K15" s="13">
        <f>J15*(1-Inputs!$C$13)</f>
        <v/>
      </c>
      <c r="L15" s="13">
        <f>I15-K15</f>
        <v/>
      </c>
      <c r="M15" s="13">
        <f>IF(L15&lt;=0,0,MIN(L15/(1-$H15),$C15))</f>
        <v/>
      </c>
      <c r="N15" s="13">
        <f>M15*(1-$H15)</f>
        <v/>
      </c>
      <c r="O15" s="13">
        <f>L15-N15</f>
        <v/>
      </c>
      <c r="P15" s="13">
        <f>IF(O15&lt;=0,0,MIN(O15/(1-0),$E15))</f>
        <v/>
      </c>
      <c r="Q15" s="13">
        <f>P15*(1-0)</f>
        <v/>
      </c>
      <c r="R15" s="13">
        <f>O15-Q15</f>
        <v/>
      </c>
      <c r="S15" s="13">
        <f>J15*(Inputs!$C$13)+M15*($H15)+P15*(0)</f>
        <v/>
      </c>
      <c r="T15" s="13">
        <f>M15</f>
        <v/>
      </c>
      <c r="U15" s="13">
        <f>J15</f>
        <v/>
      </c>
      <c r="V15" s="13">
        <f>P15</f>
        <v/>
      </c>
      <c r="W15" s="13">
        <f>C15-T15</f>
        <v/>
      </c>
      <c r="X15" s="13">
        <f>D15-U15</f>
        <v/>
      </c>
      <c r="Y15" s="13">
        <f>E15-V15</f>
        <v/>
      </c>
      <c r="Z15" s="13">
        <f>IF(C15&gt;0,F15-T15*F15/C15,F15)</f>
        <v/>
      </c>
      <c r="AA15" s="13">
        <f>W15*(1+Inputs!$C$11)</f>
        <v/>
      </c>
      <c r="AB15" s="13">
        <f>X15*(1+Inputs!$C$11)</f>
        <v/>
      </c>
      <c r="AC15" s="13">
        <f>Y15*(1+Inputs!$C$11)</f>
        <v/>
      </c>
      <c r="AD15" s="13">
        <f>AA15*Inputs!$C$12*Inputs!$C$14</f>
        <v/>
      </c>
      <c r="AE15" s="13">
        <f>AA15-AD15</f>
        <v/>
      </c>
      <c r="AF15" s="13">
        <f>Z15+AE15*Inputs!$C$12*(1-Inputs!$C$14)</f>
        <v/>
      </c>
      <c r="AG15" s="13">
        <f>AE15+AB15+AC15</f>
        <v/>
      </c>
      <c r="AH15" s="13">
        <f>AI14+S15</f>
        <v/>
      </c>
      <c r="AI15" s="13">
        <f>AH15+AD15</f>
        <v/>
      </c>
      <c r="AJ15" s="23">
        <f>IF(OR(AJ14="yes",AND(AND(AJ14&lt;&gt;"yes",B15&lt;=Inputs!$C$15),R15&gt;1)),"yes","no")</f>
        <v/>
      </c>
    </row>
    <row r="16">
      <c r="B16" s="21" t="n">
        <v>8</v>
      </c>
      <c r="C16" s="13">
        <f>AE15</f>
        <v/>
      </c>
      <c r="D16" s="13">
        <f>AB15</f>
        <v/>
      </c>
      <c r="E16" s="13">
        <f>AC15</f>
        <v/>
      </c>
      <c r="F16" s="13">
        <f>AF15</f>
        <v/>
      </c>
      <c r="G16" s="14">
        <f>IF(C16&gt;0,MAX(0,1-F16/C16),0)</f>
        <v/>
      </c>
      <c r="H16" s="22">
        <f>G16*Inputs!$C$14</f>
        <v/>
      </c>
      <c r="I16" s="13">
        <f>IF(AND(AJ15&lt;&gt;"yes",B16&lt;=Inputs!$C$15),Inputs!$C$6,0)</f>
        <v/>
      </c>
      <c r="J16" s="13">
        <f>IF(I16&lt;=0,0,MIN(I16/(1-Inputs!$C$13),$D16))</f>
        <v/>
      </c>
      <c r="K16" s="13">
        <f>J16*(1-Inputs!$C$13)</f>
        <v/>
      </c>
      <c r="L16" s="13">
        <f>I16-K16</f>
        <v/>
      </c>
      <c r="M16" s="13">
        <f>IF(L16&lt;=0,0,MIN(L16/(1-$H16),$C16))</f>
        <v/>
      </c>
      <c r="N16" s="13">
        <f>M16*(1-$H16)</f>
        <v/>
      </c>
      <c r="O16" s="13">
        <f>L16-N16</f>
        <v/>
      </c>
      <c r="P16" s="13">
        <f>IF(O16&lt;=0,0,MIN(O16/(1-0),$E16))</f>
        <v/>
      </c>
      <c r="Q16" s="13">
        <f>P16*(1-0)</f>
        <v/>
      </c>
      <c r="R16" s="13">
        <f>O16-Q16</f>
        <v/>
      </c>
      <c r="S16" s="13">
        <f>J16*(Inputs!$C$13)+M16*($H16)+P16*(0)</f>
        <v/>
      </c>
      <c r="T16" s="13">
        <f>M16</f>
        <v/>
      </c>
      <c r="U16" s="13">
        <f>J16</f>
        <v/>
      </c>
      <c r="V16" s="13">
        <f>P16</f>
        <v/>
      </c>
      <c r="W16" s="13">
        <f>C16-T16</f>
        <v/>
      </c>
      <c r="X16" s="13">
        <f>D16-U16</f>
        <v/>
      </c>
      <c r="Y16" s="13">
        <f>E16-V16</f>
        <v/>
      </c>
      <c r="Z16" s="13">
        <f>IF(C16&gt;0,F16-T16*F16/C16,F16)</f>
        <v/>
      </c>
      <c r="AA16" s="13">
        <f>W16*(1+Inputs!$C$11)</f>
        <v/>
      </c>
      <c r="AB16" s="13">
        <f>X16*(1+Inputs!$C$11)</f>
        <v/>
      </c>
      <c r="AC16" s="13">
        <f>Y16*(1+Inputs!$C$11)</f>
        <v/>
      </c>
      <c r="AD16" s="13">
        <f>AA16*Inputs!$C$12*Inputs!$C$14</f>
        <v/>
      </c>
      <c r="AE16" s="13">
        <f>AA16-AD16</f>
        <v/>
      </c>
      <c r="AF16" s="13">
        <f>Z16+AE16*Inputs!$C$12*(1-Inputs!$C$14)</f>
        <v/>
      </c>
      <c r="AG16" s="13">
        <f>AE16+AB16+AC16</f>
        <v/>
      </c>
      <c r="AH16" s="13">
        <f>AI15+S16</f>
        <v/>
      </c>
      <c r="AI16" s="13">
        <f>AH16+AD16</f>
        <v/>
      </c>
      <c r="AJ16" s="23">
        <f>IF(OR(AJ15="yes",AND(AND(AJ15&lt;&gt;"yes",B16&lt;=Inputs!$C$15),R16&gt;1)),"yes","no")</f>
        <v/>
      </c>
    </row>
    <row r="17">
      <c r="B17" s="21" t="n">
        <v>9</v>
      </c>
      <c r="C17" s="13">
        <f>AE16</f>
        <v/>
      </c>
      <c r="D17" s="13">
        <f>AB16</f>
        <v/>
      </c>
      <c r="E17" s="13">
        <f>AC16</f>
        <v/>
      </c>
      <c r="F17" s="13">
        <f>AF16</f>
        <v/>
      </c>
      <c r="G17" s="14">
        <f>IF(C17&gt;0,MAX(0,1-F17/C17),0)</f>
        <v/>
      </c>
      <c r="H17" s="22">
        <f>G17*Inputs!$C$14</f>
        <v/>
      </c>
      <c r="I17" s="13">
        <f>IF(AND(AJ16&lt;&gt;"yes",B17&lt;=Inputs!$C$15),Inputs!$C$6,0)</f>
        <v/>
      </c>
      <c r="J17" s="13">
        <f>IF(I17&lt;=0,0,MIN(I17/(1-Inputs!$C$13),$D17))</f>
        <v/>
      </c>
      <c r="K17" s="13">
        <f>J17*(1-Inputs!$C$13)</f>
        <v/>
      </c>
      <c r="L17" s="13">
        <f>I17-K17</f>
        <v/>
      </c>
      <c r="M17" s="13">
        <f>IF(L17&lt;=0,0,MIN(L17/(1-$H17),$C17))</f>
        <v/>
      </c>
      <c r="N17" s="13">
        <f>M17*(1-$H17)</f>
        <v/>
      </c>
      <c r="O17" s="13">
        <f>L17-N17</f>
        <v/>
      </c>
      <c r="P17" s="13">
        <f>IF(O17&lt;=0,0,MIN(O17/(1-0),$E17))</f>
        <v/>
      </c>
      <c r="Q17" s="13">
        <f>P17*(1-0)</f>
        <v/>
      </c>
      <c r="R17" s="13">
        <f>O17-Q17</f>
        <v/>
      </c>
      <c r="S17" s="13">
        <f>J17*(Inputs!$C$13)+M17*($H17)+P17*(0)</f>
        <v/>
      </c>
      <c r="T17" s="13">
        <f>M17</f>
        <v/>
      </c>
      <c r="U17" s="13">
        <f>J17</f>
        <v/>
      </c>
      <c r="V17" s="13">
        <f>P17</f>
        <v/>
      </c>
      <c r="W17" s="13">
        <f>C17-T17</f>
        <v/>
      </c>
      <c r="X17" s="13">
        <f>D17-U17</f>
        <v/>
      </c>
      <c r="Y17" s="13">
        <f>E17-V17</f>
        <v/>
      </c>
      <c r="Z17" s="13">
        <f>IF(C17&gt;0,F17-T17*F17/C17,F17)</f>
        <v/>
      </c>
      <c r="AA17" s="13">
        <f>W17*(1+Inputs!$C$11)</f>
        <v/>
      </c>
      <c r="AB17" s="13">
        <f>X17*(1+Inputs!$C$11)</f>
        <v/>
      </c>
      <c r="AC17" s="13">
        <f>Y17*(1+Inputs!$C$11)</f>
        <v/>
      </c>
      <c r="AD17" s="13">
        <f>AA17*Inputs!$C$12*Inputs!$C$14</f>
        <v/>
      </c>
      <c r="AE17" s="13">
        <f>AA17-AD17</f>
        <v/>
      </c>
      <c r="AF17" s="13">
        <f>Z17+AE17*Inputs!$C$12*(1-Inputs!$C$14)</f>
        <v/>
      </c>
      <c r="AG17" s="13">
        <f>AE17+AB17+AC17</f>
        <v/>
      </c>
      <c r="AH17" s="13">
        <f>AI16+S17</f>
        <v/>
      </c>
      <c r="AI17" s="13">
        <f>AH17+AD17</f>
        <v/>
      </c>
      <c r="AJ17" s="23">
        <f>IF(OR(AJ16="yes",AND(AND(AJ16&lt;&gt;"yes",B17&lt;=Inputs!$C$15),R17&gt;1)),"yes","no")</f>
        <v/>
      </c>
    </row>
    <row r="18">
      <c r="B18" s="21" t="n">
        <v>10</v>
      </c>
      <c r="C18" s="13">
        <f>AE17</f>
        <v/>
      </c>
      <c r="D18" s="13">
        <f>AB17</f>
        <v/>
      </c>
      <c r="E18" s="13">
        <f>AC17</f>
        <v/>
      </c>
      <c r="F18" s="13">
        <f>AF17</f>
        <v/>
      </c>
      <c r="G18" s="14">
        <f>IF(C18&gt;0,MAX(0,1-F18/C18),0)</f>
        <v/>
      </c>
      <c r="H18" s="22">
        <f>G18*Inputs!$C$14</f>
        <v/>
      </c>
      <c r="I18" s="13">
        <f>IF(AND(AJ17&lt;&gt;"yes",B18&lt;=Inputs!$C$15),Inputs!$C$6,0)</f>
        <v/>
      </c>
      <c r="J18" s="13">
        <f>IF(I18&lt;=0,0,MIN(I18/(1-Inputs!$C$13),$D18))</f>
        <v/>
      </c>
      <c r="K18" s="13">
        <f>J18*(1-Inputs!$C$13)</f>
        <v/>
      </c>
      <c r="L18" s="13">
        <f>I18-K18</f>
        <v/>
      </c>
      <c r="M18" s="13">
        <f>IF(L18&lt;=0,0,MIN(L18/(1-$H18),$C18))</f>
        <v/>
      </c>
      <c r="N18" s="13">
        <f>M18*(1-$H18)</f>
        <v/>
      </c>
      <c r="O18" s="13">
        <f>L18-N18</f>
        <v/>
      </c>
      <c r="P18" s="13">
        <f>IF(O18&lt;=0,0,MIN(O18/(1-0),$E18))</f>
        <v/>
      </c>
      <c r="Q18" s="13">
        <f>P18*(1-0)</f>
        <v/>
      </c>
      <c r="R18" s="13">
        <f>O18-Q18</f>
        <v/>
      </c>
      <c r="S18" s="13">
        <f>J18*(Inputs!$C$13)+M18*($H18)+P18*(0)</f>
        <v/>
      </c>
      <c r="T18" s="13">
        <f>M18</f>
        <v/>
      </c>
      <c r="U18" s="13">
        <f>J18</f>
        <v/>
      </c>
      <c r="V18" s="13">
        <f>P18</f>
        <v/>
      </c>
      <c r="W18" s="13">
        <f>C18-T18</f>
        <v/>
      </c>
      <c r="X18" s="13">
        <f>D18-U18</f>
        <v/>
      </c>
      <c r="Y18" s="13">
        <f>E18-V18</f>
        <v/>
      </c>
      <c r="Z18" s="13">
        <f>IF(C18&gt;0,F18-T18*F18/C18,F18)</f>
        <v/>
      </c>
      <c r="AA18" s="13">
        <f>W18*(1+Inputs!$C$11)</f>
        <v/>
      </c>
      <c r="AB18" s="13">
        <f>X18*(1+Inputs!$C$11)</f>
        <v/>
      </c>
      <c r="AC18" s="13">
        <f>Y18*(1+Inputs!$C$11)</f>
        <v/>
      </c>
      <c r="AD18" s="13">
        <f>AA18*Inputs!$C$12*Inputs!$C$14</f>
        <v/>
      </c>
      <c r="AE18" s="13">
        <f>AA18-AD18</f>
        <v/>
      </c>
      <c r="AF18" s="13">
        <f>Z18+AE18*Inputs!$C$12*(1-Inputs!$C$14)</f>
        <v/>
      </c>
      <c r="AG18" s="13">
        <f>AE18+AB18+AC18</f>
        <v/>
      </c>
      <c r="AH18" s="13">
        <f>AI17+S18</f>
        <v/>
      </c>
      <c r="AI18" s="13">
        <f>AH18+AD18</f>
        <v/>
      </c>
      <c r="AJ18" s="23">
        <f>IF(OR(AJ17="yes",AND(AND(AJ17&lt;&gt;"yes",B18&lt;=Inputs!$C$15),R18&gt;1)),"yes","no")</f>
        <v/>
      </c>
    </row>
    <row r="19">
      <c r="B19" s="21" t="n">
        <v>11</v>
      </c>
      <c r="C19" s="13">
        <f>AE18</f>
        <v/>
      </c>
      <c r="D19" s="13">
        <f>AB18</f>
        <v/>
      </c>
      <c r="E19" s="13">
        <f>AC18</f>
        <v/>
      </c>
      <c r="F19" s="13">
        <f>AF18</f>
        <v/>
      </c>
      <c r="G19" s="14">
        <f>IF(C19&gt;0,MAX(0,1-F19/C19),0)</f>
        <v/>
      </c>
      <c r="H19" s="22">
        <f>G19*Inputs!$C$14</f>
        <v/>
      </c>
      <c r="I19" s="13">
        <f>IF(AND(AJ18&lt;&gt;"yes",B19&lt;=Inputs!$C$15),Inputs!$C$6,0)</f>
        <v/>
      </c>
      <c r="J19" s="13">
        <f>IF(I19&lt;=0,0,MIN(I19/(1-Inputs!$C$13),$D19))</f>
        <v/>
      </c>
      <c r="K19" s="13">
        <f>J19*(1-Inputs!$C$13)</f>
        <v/>
      </c>
      <c r="L19" s="13">
        <f>I19-K19</f>
        <v/>
      </c>
      <c r="M19" s="13">
        <f>IF(L19&lt;=0,0,MIN(L19/(1-$H19),$C19))</f>
        <v/>
      </c>
      <c r="N19" s="13">
        <f>M19*(1-$H19)</f>
        <v/>
      </c>
      <c r="O19" s="13">
        <f>L19-N19</f>
        <v/>
      </c>
      <c r="P19" s="13">
        <f>IF(O19&lt;=0,0,MIN(O19/(1-0),$E19))</f>
        <v/>
      </c>
      <c r="Q19" s="13">
        <f>P19*(1-0)</f>
        <v/>
      </c>
      <c r="R19" s="13">
        <f>O19-Q19</f>
        <v/>
      </c>
      <c r="S19" s="13">
        <f>J19*(Inputs!$C$13)+M19*($H19)+P19*(0)</f>
        <v/>
      </c>
      <c r="T19" s="13">
        <f>M19</f>
        <v/>
      </c>
      <c r="U19" s="13">
        <f>J19</f>
        <v/>
      </c>
      <c r="V19" s="13">
        <f>P19</f>
        <v/>
      </c>
      <c r="W19" s="13">
        <f>C19-T19</f>
        <v/>
      </c>
      <c r="X19" s="13">
        <f>D19-U19</f>
        <v/>
      </c>
      <c r="Y19" s="13">
        <f>E19-V19</f>
        <v/>
      </c>
      <c r="Z19" s="13">
        <f>IF(C19&gt;0,F19-T19*F19/C19,F19)</f>
        <v/>
      </c>
      <c r="AA19" s="13">
        <f>W19*(1+Inputs!$C$11)</f>
        <v/>
      </c>
      <c r="AB19" s="13">
        <f>X19*(1+Inputs!$C$11)</f>
        <v/>
      </c>
      <c r="AC19" s="13">
        <f>Y19*(1+Inputs!$C$11)</f>
        <v/>
      </c>
      <c r="AD19" s="13">
        <f>AA19*Inputs!$C$12*Inputs!$C$14</f>
        <v/>
      </c>
      <c r="AE19" s="13">
        <f>AA19-AD19</f>
        <v/>
      </c>
      <c r="AF19" s="13">
        <f>Z19+AE19*Inputs!$C$12*(1-Inputs!$C$14)</f>
        <v/>
      </c>
      <c r="AG19" s="13">
        <f>AE19+AB19+AC19</f>
        <v/>
      </c>
      <c r="AH19" s="13">
        <f>AI18+S19</f>
        <v/>
      </c>
      <c r="AI19" s="13">
        <f>AH19+AD19</f>
        <v/>
      </c>
      <c r="AJ19" s="23">
        <f>IF(OR(AJ18="yes",AND(AND(AJ18&lt;&gt;"yes",B19&lt;=Inputs!$C$15),R19&gt;1)),"yes","no")</f>
        <v/>
      </c>
    </row>
    <row r="20">
      <c r="B20" s="21" t="n">
        <v>12</v>
      </c>
      <c r="C20" s="13">
        <f>AE19</f>
        <v/>
      </c>
      <c r="D20" s="13">
        <f>AB19</f>
        <v/>
      </c>
      <c r="E20" s="13">
        <f>AC19</f>
        <v/>
      </c>
      <c r="F20" s="13">
        <f>AF19</f>
        <v/>
      </c>
      <c r="G20" s="14">
        <f>IF(C20&gt;0,MAX(0,1-F20/C20),0)</f>
        <v/>
      </c>
      <c r="H20" s="22">
        <f>G20*Inputs!$C$14</f>
        <v/>
      </c>
      <c r="I20" s="13">
        <f>IF(AND(AJ19&lt;&gt;"yes",B20&lt;=Inputs!$C$15),Inputs!$C$6,0)</f>
        <v/>
      </c>
      <c r="J20" s="13">
        <f>IF(I20&lt;=0,0,MIN(I20/(1-Inputs!$C$13),$D20))</f>
        <v/>
      </c>
      <c r="K20" s="13">
        <f>J20*(1-Inputs!$C$13)</f>
        <v/>
      </c>
      <c r="L20" s="13">
        <f>I20-K20</f>
        <v/>
      </c>
      <c r="M20" s="13">
        <f>IF(L20&lt;=0,0,MIN(L20/(1-$H20),$C20))</f>
        <v/>
      </c>
      <c r="N20" s="13">
        <f>M20*(1-$H20)</f>
        <v/>
      </c>
      <c r="O20" s="13">
        <f>L20-N20</f>
        <v/>
      </c>
      <c r="P20" s="13">
        <f>IF(O20&lt;=0,0,MIN(O20/(1-0),$E20))</f>
        <v/>
      </c>
      <c r="Q20" s="13">
        <f>P20*(1-0)</f>
        <v/>
      </c>
      <c r="R20" s="13">
        <f>O20-Q20</f>
        <v/>
      </c>
      <c r="S20" s="13">
        <f>J20*(Inputs!$C$13)+M20*($H20)+P20*(0)</f>
        <v/>
      </c>
      <c r="T20" s="13">
        <f>M20</f>
        <v/>
      </c>
      <c r="U20" s="13">
        <f>J20</f>
        <v/>
      </c>
      <c r="V20" s="13">
        <f>P20</f>
        <v/>
      </c>
      <c r="W20" s="13">
        <f>C20-T20</f>
        <v/>
      </c>
      <c r="X20" s="13">
        <f>D20-U20</f>
        <v/>
      </c>
      <c r="Y20" s="13">
        <f>E20-V20</f>
        <v/>
      </c>
      <c r="Z20" s="13">
        <f>IF(C20&gt;0,F20-T20*F20/C20,F20)</f>
        <v/>
      </c>
      <c r="AA20" s="13">
        <f>W20*(1+Inputs!$C$11)</f>
        <v/>
      </c>
      <c r="AB20" s="13">
        <f>X20*(1+Inputs!$C$11)</f>
        <v/>
      </c>
      <c r="AC20" s="13">
        <f>Y20*(1+Inputs!$C$11)</f>
        <v/>
      </c>
      <c r="AD20" s="13">
        <f>AA20*Inputs!$C$12*Inputs!$C$14</f>
        <v/>
      </c>
      <c r="AE20" s="13">
        <f>AA20-AD20</f>
        <v/>
      </c>
      <c r="AF20" s="13">
        <f>Z20+AE20*Inputs!$C$12*(1-Inputs!$C$14)</f>
        <v/>
      </c>
      <c r="AG20" s="13">
        <f>AE20+AB20+AC20</f>
        <v/>
      </c>
      <c r="AH20" s="13">
        <f>AI19+S20</f>
        <v/>
      </c>
      <c r="AI20" s="13">
        <f>AH20+AD20</f>
        <v/>
      </c>
      <c r="AJ20" s="23">
        <f>IF(OR(AJ19="yes",AND(AND(AJ19&lt;&gt;"yes",B20&lt;=Inputs!$C$15),R20&gt;1)),"yes","no")</f>
        <v/>
      </c>
    </row>
    <row r="21">
      <c r="B21" s="21" t="n">
        <v>13</v>
      </c>
      <c r="C21" s="13">
        <f>AE20</f>
        <v/>
      </c>
      <c r="D21" s="13">
        <f>AB20</f>
        <v/>
      </c>
      <c r="E21" s="13">
        <f>AC20</f>
        <v/>
      </c>
      <c r="F21" s="13">
        <f>AF20</f>
        <v/>
      </c>
      <c r="G21" s="14">
        <f>IF(C21&gt;0,MAX(0,1-F21/C21),0)</f>
        <v/>
      </c>
      <c r="H21" s="22">
        <f>G21*Inputs!$C$14</f>
        <v/>
      </c>
      <c r="I21" s="13">
        <f>IF(AND(AJ20&lt;&gt;"yes",B21&lt;=Inputs!$C$15),Inputs!$C$6,0)</f>
        <v/>
      </c>
      <c r="J21" s="13">
        <f>IF(I21&lt;=0,0,MIN(I21/(1-Inputs!$C$13),$D21))</f>
        <v/>
      </c>
      <c r="K21" s="13">
        <f>J21*(1-Inputs!$C$13)</f>
        <v/>
      </c>
      <c r="L21" s="13">
        <f>I21-K21</f>
        <v/>
      </c>
      <c r="M21" s="13">
        <f>IF(L21&lt;=0,0,MIN(L21/(1-$H21),$C21))</f>
        <v/>
      </c>
      <c r="N21" s="13">
        <f>M21*(1-$H21)</f>
        <v/>
      </c>
      <c r="O21" s="13">
        <f>L21-N21</f>
        <v/>
      </c>
      <c r="P21" s="13">
        <f>IF(O21&lt;=0,0,MIN(O21/(1-0),$E21))</f>
        <v/>
      </c>
      <c r="Q21" s="13">
        <f>P21*(1-0)</f>
        <v/>
      </c>
      <c r="R21" s="13">
        <f>O21-Q21</f>
        <v/>
      </c>
      <c r="S21" s="13">
        <f>J21*(Inputs!$C$13)+M21*($H21)+P21*(0)</f>
        <v/>
      </c>
      <c r="T21" s="13">
        <f>M21</f>
        <v/>
      </c>
      <c r="U21" s="13">
        <f>J21</f>
        <v/>
      </c>
      <c r="V21" s="13">
        <f>P21</f>
        <v/>
      </c>
      <c r="W21" s="13">
        <f>C21-T21</f>
        <v/>
      </c>
      <c r="X21" s="13">
        <f>D21-U21</f>
        <v/>
      </c>
      <c r="Y21" s="13">
        <f>E21-V21</f>
        <v/>
      </c>
      <c r="Z21" s="13">
        <f>IF(C21&gt;0,F21-T21*F21/C21,F21)</f>
        <v/>
      </c>
      <c r="AA21" s="13">
        <f>W21*(1+Inputs!$C$11)</f>
        <v/>
      </c>
      <c r="AB21" s="13">
        <f>X21*(1+Inputs!$C$11)</f>
        <v/>
      </c>
      <c r="AC21" s="13">
        <f>Y21*(1+Inputs!$C$11)</f>
        <v/>
      </c>
      <c r="AD21" s="13">
        <f>AA21*Inputs!$C$12*Inputs!$C$14</f>
        <v/>
      </c>
      <c r="AE21" s="13">
        <f>AA21-AD21</f>
        <v/>
      </c>
      <c r="AF21" s="13">
        <f>Z21+AE21*Inputs!$C$12*(1-Inputs!$C$14)</f>
        <v/>
      </c>
      <c r="AG21" s="13">
        <f>AE21+AB21+AC21</f>
        <v/>
      </c>
      <c r="AH21" s="13">
        <f>AI20+S21</f>
        <v/>
      </c>
      <c r="AI21" s="13">
        <f>AH21+AD21</f>
        <v/>
      </c>
      <c r="AJ21" s="23">
        <f>IF(OR(AJ20="yes",AND(AND(AJ20&lt;&gt;"yes",B21&lt;=Inputs!$C$15),R21&gt;1)),"yes","no")</f>
        <v/>
      </c>
    </row>
    <row r="22">
      <c r="B22" s="21" t="n">
        <v>14</v>
      </c>
      <c r="C22" s="13">
        <f>AE21</f>
        <v/>
      </c>
      <c r="D22" s="13">
        <f>AB21</f>
        <v/>
      </c>
      <c r="E22" s="13">
        <f>AC21</f>
        <v/>
      </c>
      <c r="F22" s="13">
        <f>AF21</f>
        <v/>
      </c>
      <c r="G22" s="14">
        <f>IF(C22&gt;0,MAX(0,1-F22/C22),0)</f>
        <v/>
      </c>
      <c r="H22" s="22">
        <f>G22*Inputs!$C$14</f>
        <v/>
      </c>
      <c r="I22" s="13">
        <f>IF(AND(AJ21&lt;&gt;"yes",B22&lt;=Inputs!$C$15),Inputs!$C$6,0)</f>
        <v/>
      </c>
      <c r="J22" s="13">
        <f>IF(I22&lt;=0,0,MIN(I22/(1-Inputs!$C$13),$D22))</f>
        <v/>
      </c>
      <c r="K22" s="13">
        <f>J22*(1-Inputs!$C$13)</f>
        <v/>
      </c>
      <c r="L22" s="13">
        <f>I22-K22</f>
        <v/>
      </c>
      <c r="M22" s="13">
        <f>IF(L22&lt;=0,0,MIN(L22/(1-$H22),$C22))</f>
        <v/>
      </c>
      <c r="N22" s="13">
        <f>M22*(1-$H22)</f>
        <v/>
      </c>
      <c r="O22" s="13">
        <f>L22-N22</f>
        <v/>
      </c>
      <c r="P22" s="13">
        <f>IF(O22&lt;=0,0,MIN(O22/(1-0),$E22))</f>
        <v/>
      </c>
      <c r="Q22" s="13">
        <f>P22*(1-0)</f>
        <v/>
      </c>
      <c r="R22" s="13">
        <f>O22-Q22</f>
        <v/>
      </c>
      <c r="S22" s="13">
        <f>J22*(Inputs!$C$13)+M22*($H22)+P22*(0)</f>
        <v/>
      </c>
      <c r="T22" s="13">
        <f>M22</f>
        <v/>
      </c>
      <c r="U22" s="13">
        <f>J22</f>
        <v/>
      </c>
      <c r="V22" s="13">
        <f>P22</f>
        <v/>
      </c>
      <c r="W22" s="13">
        <f>C22-T22</f>
        <v/>
      </c>
      <c r="X22" s="13">
        <f>D22-U22</f>
        <v/>
      </c>
      <c r="Y22" s="13">
        <f>E22-V22</f>
        <v/>
      </c>
      <c r="Z22" s="13">
        <f>IF(C22&gt;0,F22-T22*F22/C22,F22)</f>
        <v/>
      </c>
      <c r="AA22" s="13">
        <f>W22*(1+Inputs!$C$11)</f>
        <v/>
      </c>
      <c r="AB22" s="13">
        <f>X22*(1+Inputs!$C$11)</f>
        <v/>
      </c>
      <c r="AC22" s="13">
        <f>Y22*(1+Inputs!$C$11)</f>
        <v/>
      </c>
      <c r="AD22" s="13">
        <f>AA22*Inputs!$C$12*Inputs!$C$14</f>
        <v/>
      </c>
      <c r="AE22" s="13">
        <f>AA22-AD22</f>
        <v/>
      </c>
      <c r="AF22" s="13">
        <f>Z22+AE22*Inputs!$C$12*(1-Inputs!$C$14)</f>
        <v/>
      </c>
      <c r="AG22" s="13">
        <f>AE22+AB22+AC22</f>
        <v/>
      </c>
      <c r="AH22" s="13">
        <f>AI21+S22</f>
        <v/>
      </c>
      <c r="AI22" s="13">
        <f>AH22+AD22</f>
        <v/>
      </c>
      <c r="AJ22" s="23">
        <f>IF(OR(AJ21="yes",AND(AND(AJ21&lt;&gt;"yes",B22&lt;=Inputs!$C$15),R22&gt;1)),"yes","no")</f>
        <v/>
      </c>
    </row>
    <row r="23">
      <c r="B23" s="21" t="n">
        <v>15</v>
      </c>
      <c r="C23" s="13">
        <f>AE22</f>
        <v/>
      </c>
      <c r="D23" s="13">
        <f>AB22</f>
        <v/>
      </c>
      <c r="E23" s="13">
        <f>AC22</f>
        <v/>
      </c>
      <c r="F23" s="13">
        <f>AF22</f>
        <v/>
      </c>
      <c r="G23" s="14">
        <f>IF(C23&gt;0,MAX(0,1-F23/C23),0)</f>
        <v/>
      </c>
      <c r="H23" s="22">
        <f>G23*Inputs!$C$14</f>
        <v/>
      </c>
      <c r="I23" s="13">
        <f>IF(AND(AJ22&lt;&gt;"yes",B23&lt;=Inputs!$C$15),Inputs!$C$6,0)</f>
        <v/>
      </c>
      <c r="J23" s="13">
        <f>IF(I23&lt;=0,0,MIN(I23/(1-Inputs!$C$13),$D23))</f>
        <v/>
      </c>
      <c r="K23" s="13">
        <f>J23*(1-Inputs!$C$13)</f>
        <v/>
      </c>
      <c r="L23" s="13">
        <f>I23-K23</f>
        <v/>
      </c>
      <c r="M23" s="13">
        <f>IF(L23&lt;=0,0,MIN(L23/(1-$H23),$C23))</f>
        <v/>
      </c>
      <c r="N23" s="13">
        <f>M23*(1-$H23)</f>
        <v/>
      </c>
      <c r="O23" s="13">
        <f>L23-N23</f>
        <v/>
      </c>
      <c r="P23" s="13">
        <f>IF(O23&lt;=0,0,MIN(O23/(1-0),$E23))</f>
        <v/>
      </c>
      <c r="Q23" s="13">
        <f>P23*(1-0)</f>
        <v/>
      </c>
      <c r="R23" s="13">
        <f>O23-Q23</f>
        <v/>
      </c>
      <c r="S23" s="13">
        <f>J23*(Inputs!$C$13)+M23*($H23)+P23*(0)</f>
        <v/>
      </c>
      <c r="T23" s="13">
        <f>M23</f>
        <v/>
      </c>
      <c r="U23" s="13">
        <f>J23</f>
        <v/>
      </c>
      <c r="V23" s="13">
        <f>P23</f>
        <v/>
      </c>
      <c r="W23" s="13">
        <f>C23-T23</f>
        <v/>
      </c>
      <c r="X23" s="13">
        <f>D23-U23</f>
        <v/>
      </c>
      <c r="Y23" s="13">
        <f>E23-V23</f>
        <v/>
      </c>
      <c r="Z23" s="13">
        <f>IF(C23&gt;0,F23-T23*F23/C23,F23)</f>
        <v/>
      </c>
      <c r="AA23" s="13">
        <f>W23*(1+Inputs!$C$11)</f>
        <v/>
      </c>
      <c r="AB23" s="13">
        <f>X23*(1+Inputs!$C$11)</f>
        <v/>
      </c>
      <c r="AC23" s="13">
        <f>Y23*(1+Inputs!$C$11)</f>
        <v/>
      </c>
      <c r="AD23" s="13">
        <f>AA23*Inputs!$C$12*Inputs!$C$14</f>
        <v/>
      </c>
      <c r="AE23" s="13">
        <f>AA23-AD23</f>
        <v/>
      </c>
      <c r="AF23" s="13">
        <f>Z23+AE23*Inputs!$C$12*(1-Inputs!$C$14)</f>
        <v/>
      </c>
      <c r="AG23" s="13">
        <f>AE23+AB23+AC23</f>
        <v/>
      </c>
      <c r="AH23" s="13">
        <f>AI22+S23</f>
        <v/>
      </c>
      <c r="AI23" s="13">
        <f>AH23+AD23</f>
        <v/>
      </c>
      <c r="AJ23" s="23">
        <f>IF(OR(AJ22="yes",AND(AND(AJ22&lt;&gt;"yes",B23&lt;=Inputs!$C$15),R23&gt;1)),"yes","no")</f>
        <v/>
      </c>
    </row>
    <row r="24">
      <c r="B24" s="21" t="n">
        <v>16</v>
      </c>
      <c r="C24" s="13">
        <f>AE23</f>
        <v/>
      </c>
      <c r="D24" s="13">
        <f>AB23</f>
        <v/>
      </c>
      <c r="E24" s="13">
        <f>AC23</f>
        <v/>
      </c>
      <c r="F24" s="13">
        <f>AF23</f>
        <v/>
      </c>
      <c r="G24" s="14">
        <f>IF(C24&gt;0,MAX(0,1-F24/C24),0)</f>
        <v/>
      </c>
      <c r="H24" s="22">
        <f>G24*Inputs!$C$14</f>
        <v/>
      </c>
      <c r="I24" s="13">
        <f>IF(AND(AJ23&lt;&gt;"yes",B24&lt;=Inputs!$C$15),Inputs!$C$6,0)</f>
        <v/>
      </c>
      <c r="J24" s="13">
        <f>IF(I24&lt;=0,0,MIN(I24/(1-Inputs!$C$13),$D24))</f>
        <v/>
      </c>
      <c r="K24" s="13">
        <f>J24*(1-Inputs!$C$13)</f>
        <v/>
      </c>
      <c r="L24" s="13">
        <f>I24-K24</f>
        <v/>
      </c>
      <c r="M24" s="13">
        <f>IF(L24&lt;=0,0,MIN(L24/(1-$H24),$C24))</f>
        <v/>
      </c>
      <c r="N24" s="13">
        <f>M24*(1-$H24)</f>
        <v/>
      </c>
      <c r="O24" s="13">
        <f>L24-N24</f>
        <v/>
      </c>
      <c r="P24" s="13">
        <f>IF(O24&lt;=0,0,MIN(O24/(1-0),$E24))</f>
        <v/>
      </c>
      <c r="Q24" s="13">
        <f>P24*(1-0)</f>
        <v/>
      </c>
      <c r="R24" s="13">
        <f>O24-Q24</f>
        <v/>
      </c>
      <c r="S24" s="13">
        <f>J24*(Inputs!$C$13)+M24*($H24)+P24*(0)</f>
        <v/>
      </c>
      <c r="T24" s="13">
        <f>M24</f>
        <v/>
      </c>
      <c r="U24" s="13">
        <f>J24</f>
        <v/>
      </c>
      <c r="V24" s="13">
        <f>P24</f>
        <v/>
      </c>
      <c r="W24" s="13">
        <f>C24-T24</f>
        <v/>
      </c>
      <c r="X24" s="13">
        <f>D24-U24</f>
        <v/>
      </c>
      <c r="Y24" s="13">
        <f>E24-V24</f>
        <v/>
      </c>
      <c r="Z24" s="13">
        <f>IF(C24&gt;0,F24-T24*F24/C24,F24)</f>
        <v/>
      </c>
      <c r="AA24" s="13">
        <f>W24*(1+Inputs!$C$11)</f>
        <v/>
      </c>
      <c r="AB24" s="13">
        <f>X24*(1+Inputs!$C$11)</f>
        <v/>
      </c>
      <c r="AC24" s="13">
        <f>Y24*(1+Inputs!$C$11)</f>
        <v/>
      </c>
      <c r="AD24" s="13">
        <f>AA24*Inputs!$C$12*Inputs!$C$14</f>
        <v/>
      </c>
      <c r="AE24" s="13">
        <f>AA24-AD24</f>
        <v/>
      </c>
      <c r="AF24" s="13">
        <f>Z24+AE24*Inputs!$C$12*(1-Inputs!$C$14)</f>
        <v/>
      </c>
      <c r="AG24" s="13">
        <f>AE24+AB24+AC24</f>
        <v/>
      </c>
      <c r="AH24" s="13">
        <f>AI23+S24</f>
        <v/>
      </c>
      <c r="AI24" s="13">
        <f>AH24+AD24</f>
        <v/>
      </c>
      <c r="AJ24" s="23">
        <f>IF(OR(AJ23="yes",AND(AND(AJ23&lt;&gt;"yes",B24&lt;=Inputs!$C$15),R24&gt;1)),"yes","no")</f>
        <v/>
      </c>
    </row>
    <row r="25">
      <c r="B25" s="21" t="n">
        <v>17</v>
      </c>
      <c r="C25" s="13">
        <f>AE24</f>
        <v/>
      </c>
      <c r="D25" s="13">
        <f>AB24</f>
        <v/>
      </c>
      <c r="E25" s="13">
        <f>AC24</f>
        <v/>
      </c>
      <c r="F25" s="13">
        <f>AF24</f>
        <v/>
      </c>
      <c r="G25" s="14">
        <f>IF(C25&gt;0,MAX(0,1-F25/C25),0)</f>
        <v/>
      </c>
      <c r="H25" s="22">
        <f>G25*Inputs!$C$14</f>
        <v/>
      </c>
      <c r="I25" s="13">
        <f>IF(AND(AJ24&lt;&gt;"yes",B25&lt;=Inputs!$C$15),Inputs!$C$6,0)</f>
        <v/>
      </c>
      <c r="J25" s="13">
        <f>IF(I25&lt;=0,0,MIN(I25/(1-Inputs!$C$13),$D25))</f>
        <v/>
      </c>
      <c r="K25" s="13">
        <f>J25*(1-Inputs!$C$13)</f>
        <v/>
      </c>
      <c r="L25" s="13">
        <f>I25-K25</f>
        <v/>
      </c>
      <c r="M25" s="13">
        <f>IF(L25&lt;=0,0,MIN(L25/(1-$H25),$C25))</f>
        <v/>
      </c>
      <c r="N25" s="13">
        <f>M25*(1-$H25)</f>
        <v/>
      </c>
      <c r="O25" s="13">
        <f>L25-N25</f>
        <v/>
      </c>
      <c r="P25" s="13">
        <f>IF(O25&lt;=0,0,MIN(O25/(1-0),$E25))</f>
        <v/>
      </c>
      <c r="Q25" s="13">
        <f>P25*(1-0)</f>
        <v/>
      </c>
      <c r="R25" s="13">
        <f>O25-Q25</f>
        <v/>
      </c>
      <c r="S25" s="13">
        <f>J25*(Inputs!$C$13)+M25*($H25)+P25*(0)</f>
        <v/>
      </c>
      <c r="T25" s="13">
        <f>M25</f>
        <v/>
      </c>
      <c r="U25" s="13">
        <f>J25</f>
        <v/>
      </c>
      <c r="V25" s="13">
        <f>P25</f>
        <v/>
      </c>
      <c r="W25" s="13">
        <f>C25-T25</f>
        <v/>
      </c>
      <c r="X25" s="13">
        <f>D25-U25</f>
        <v/>
      </c>
      <c r="Y25" s="13">
        <f>E25-V25</f>
        <v/>
      </c>
      <c r="Z25" s="13">
        <f>IF(C25&gt;0,F25-T25*F25/C25,F25)</f>
        <v/>
      </c>
      <c r="AA25" s="13">
        <f>W25*(1+Inputs!$C$11)</f>
        <v/>
      </c>
      <c r="AB25" s="13">
        <f>X25*(1+Inputs!$C$11)</f>
        <v/>
      </c>
      <c r="AC25" s="13">
        <f>Y25*(1+Inputs!$C$11)</f>
        <v/>
      </c>
      <c r="AD25" s="13">
        <f>AA25*Inputs!$C$12*Inputs!$C$14</f>
        <v/>
      </c>
      <c r="AE25" s="13">
        <f>AA25-AD25</f>
        <v/>
      </c>
      <c r="AF25" s="13">
        <f>Z25+AE25*Inputs!$C$12*(1-Inputs!$C$14)</f>
        <v/>
      </c>
      <c r="AG25" s="13">
        <f>AE25+AB25+AC25</f>
        <v/>
      </c>
      <c r="AH25" s="13">
        <f>AI24+S25</f>
        <v/>
      </c>
      <c r="AI25" s="13">
        <f>AH25+AD25</f>
        <v/>
      </c>
      <c r="AJ25" s="23">
        <f>IF(OR(AJ24="yes",AND(AND(AJ24&lt;&gt;"yes",B25&lt;=Inputs!$C$15),R25&gt;1)),"yes","no")</f>
        <v/>
      </c>
    </row>
    <row r="26">
      <c r="B26" s="21" t="n">
        <v>18</v>
      </c>
      <c r="C26" s="13">
        <f>AE25</f>
        <v/>
      </c>
      <c r="D26" s="13">
        <f>AB25</f>
        <v/>
      </c>
      <c r="E26" s="13">
        <f>AC25</f>
        <v/>
      </c>
      <c r="F26" s="13">
        <f>AF25</f>
        <v/>
      </c>
      <c r="G26" s="14">
        <f>IF(C26&gt;0,MAX(0,1-F26/C26),0)</f>
        <v/>
      </c>
      <c r="H26" s="22">
        <f>G26*Inputs!$C$14</f>
        <v/>
      </c>
      <c r="I26" s="13">
        <f>IF(AND(AJ25&lt;&gt;"yes",B26&lt;=Inputs!$C$15),Inputs!$C$6,0)</f>
        <v/>
      </c>
      <c r="J26" s="13">
        <f>IF(I26&lt;=0,0,MIN(I26/(1-Inputs!$C$13),$D26))</f>
        <v/>
      </c>
      <c r="K26" s="13">
        <f>J26*(1-Inputs!$C$13)</f>
        <v/>
      </c>
      <c r="L26" s="13">
        <f>I26-K26</f>
        <v/>
      </c>
      <c r="M26" s="13">
        <f>IF(L26&lt;=0,0,MIN(L26/(1-$H26),$C26))</f>
        <v/>
      </c>
      <c r="N26" s="13">
        <f>M26*(1-$H26)</f>
        <v/>
      </c>
      <c r="O26" s="13">
        <f>L26-N26</f>
        <v/>
      </c>
      <c r="P26" s="13">
        <f>IF(O26&lt;=0,0,MIN(O26/(1-0),$E26))</f>
        <v/>
      </c>
      <c r="Q26" s="13">
        <f>P26*(1-0)</f>
        <v/>
      </c>
      <c r="R26" s="13">
        <f>O26-Q26</f>
        <v/>
      </c>
      <c r="S26" s="13">
        <f>J26*(Inputs!$C$13)+M26*($H26)+P26*(0)</f>
        <v/>
      </c>
      <c r="T26" s="13">
        <f>M26</f>
        <v/>
      </c>
      <c r="U26" s="13">
        <f>J26</f>
        <v/>
      </c>
      <c r="V26" s="13">
        <f>P26</f>
        <v/>
      </c>
      <c r="W26" s="13">
        <f>C26-T26</f>
        <v/>
      </c>
      <c r="X26" s="13">
        <f>D26-U26</f>
        <v/>
      </c>
      <c r="Y26" s="13">
        <f>E26-V26</f>
        <v/>
      </c>
      <c r="Z26" s="13">
        <f>IF(C26&gt;0,F26-T26*F26/C26,F26)</f>
        <v/>
      </c>
      <c r="AA26" s="13">
        <f>W26*(1+Inputs!$C$11)</f>
        <v/>
      </c>
      <c r="AB26" s="13">
        <f>X26*(1+Inputs!$C$11)</f>
        <v/>
      </c>
      <c r="AC26" s="13">
        <f>Y26*(1+Inputs!$C$11)</f>
        <v/>
      </c>
      <c r="AD26" s="13">
        <f>AA26*Inputs!$C$12*Inputs!$C$14</f>
        <v/>
      </c>
      <c r="AE26" s="13">
        <f>AA26-AD26</f>
        <v/>
      </c>
      <c r="AF26" s="13">
        <f>Z26+AE26*Inputs!$C$12*(1-Inputs!$C$14)</f>
        <v/>
      </c>
      <c r="AG26" s="13">
        <f>AE26+AB26+AC26</f>
        <v/>
      </c>
      <c r="AH26" s="13">
        <f>AI25+S26</f>
        <v/>
      </c>
      <c r="AI26" s="13">
        <f>AH26+AD26</f>
        <v/>
      </c>
      <c r="AJ26" s="23">
        <f>IF(OR(AJ25="yes",AND(AND(AJ25&lt;&gt;"yes",B26&lt;=Inputs!$C$15),R26&gt;1)),"yes","no")</f>
        <v/>
      </c>
    </row>
    <row r="27">
      <c r="B27" s="21" t="n">
        <v>19</v>
      </c>
      <c r="C27" s="13">
        <f>AE26</f>
        <v/>
      </c>
      <c r="D27" s="13">
        <f>AB26</f>
        <v/>
      </c>
      <c r="E27" s="13">
        <f>AC26</f>
        <v/>
      </c>
      <c r="F27" s="13">
        <f>AF26</f>
        <v/>
      </c>
      <c r="G27" s="14">
        <f>IF(C27&gt;0,MAX(0,1-F27/C27),0)</f>
        <v/>
      </c>
      <c r="H27" s="22">
        <f>G27*Inputs!$C$14</f>
        <v/>
      </c>
      <c r="I27" s="13">
        <f>IF(AND(AJ26&lt;&gt;"yes",B27&lt;=Inputs!$C$15),Inputs!$C$6,0)</f>
        <v/>
      </c>
      <c r="J27" s="13">
        <f>IF(I27&lt;=0,0,MIN(I27/(1-Inputs!$C$13),$D27))</f>
        <v/>
      </c>
      <c r="K27" s="13">
        <f>J27*(1-Inputs!$C$13)</f>
        <v/>
      </c>
      <c r="L27" s="13">
        <f>I27-K27</f>
        <v/>
      </c>
      <c r="M27" s="13">
        <f>IF(L27&lt;=0,0,MIN(L27/(1-$H27),$C27))</f>
        <v/>
      </c>
      <c r="N27" s="13">
        <f>M27*(1-$H27)</f>
        <v/>
      </c>
      <c r="O27" s="13">
        <f>L27-N27</f>
        <v/>
      </c>
      <c r="P27" s="13">
        <f>IF(O27&lt;=0,0,MIN(O27/(1-0),$E27))</f>
        <v/>
      </c>
      <c r="Q27" s="13">
        <f>P27*(1-0)</f>
        <v/>
      </c>
      <c r="R27" s="13">
        <f>O27-Q27</f>
        <v/>
      </c>
      <c r="S27" s="13">
        <f>J27*(Inputs!$C$13)+M27*($H27)+P27*(0)</f>
        <v/>
      </c>
      <c r="T27" s="13">
        <f>M27</f>
        <v/>
      </c>
      <c r="U27" s="13">
        <f>J27</f>
        <v/>
      </c>
      <c r="V27" s="13">
        <f>P27</f>
        <v/>
      </c>
      <c r="W27" s="13">
        <f>C27-T27</f>
        <v/>
      </c>
      <c r="X27" s="13">
        <f>D27-U27</f>
        <v/>
      </c>
      <c r="Y27" s="13">
        <f>E27-V27</f>
        <v/>
      </c>
      <c r="Z27" s="13">
        <f>IF(C27&gt;0,F27-T27*F27/C27,F27)</f>
        <v/>
      </c>
      <c r="AA27" s="13">
        <f>W27*(1+Inputs!$C$11)</f>
        <v/>
      </c>
      <c r="AB27" s="13">
        <f>X27*(1+Inputs!$C$11)</f>
        <v/>
      </c>
      <c r="AC27" s="13">
        <f>Y27*(1+Inputs!$C$11)</f>
        <v/>
      </c>
      <c r="AD27" s="13">
        <f>AA27*Inputs!$C$12*Inputs!$C$14</f>
        <v/>
      </c>
      <c r="AE27" s="13">
        <f>AA27-AD27</f>
        <v/>
      </c>
      <c r="AF27" s="13">
        <f>Z27+AE27*Inputs!$C$12*(1-Inputs!$C$14)</f>
        <v/>
      </c>
      <c r="AG27" s="13">
        <f>AE27+AB27+AC27</f>
        <v/>
      </c>
      <c r="AH27" s="13">
        <f>AI26+S27</f>
        <v/>
      </c>
      <c r="AI27" s="13">
        <f>AH27+AD27</f>
        <v/>
      </c>
      <c r="AJ27" s="23">
        <f>IF(OR(AJ26="yes",AND(AND(AJ26&lt;&gt;"yes",B27&lt;=Inputs!$C$15),R27&gt;1)),"yes","no")</f>
        <v/>
      </c>
    </row>
    <row r="28">
      <c r="B28" s="21" t="n">
        <v>20</v>
      </c>
      <c r="C28" s="13">
        <f>AE27</f>
        <v/>
      </c>
      <c r="D28" s="13">
        <f>AB27</f>
        <v/>
      </c>
      <c r="E28" s="13">
        <f>AC27</f>
        <v/>
      </c>
      <c r="F28" s="13">
        <f>AF27</f>
        <v/>
      </c>
      <c r="G28" s="14">
        <f>IF(C28&gt;0,MAX(0,1-F28/C28),0)</f>
        <v/>
      </c>
      <c r="H28" s="22">
        <f>G28*Inputs!$C$14</f>
        <v/>
      </c>
      <c r="I28" s="13">
        <f>IF(AND(AJ27&lt;&gt;"yes",B28&lt;=Inputs!$C$15),Inputs!$C$6,0)</f>
        <v/>
      </c>
      <c r="J28" s="13">
        <f>IF(I28&lt;=0,0,MIN(I28/(1-Inputs!$C$13),$D28))</f>
        <v/>
      </c>
      <c r="K28" s="13">
        <f>J28*(1-Inputs!$C$13)</f>
        <v/>
      </c>
      <c r="L28" s="13">
        <f>I28-K28</f>
        <v/>
      </c>
      <c r="M28" s="13">
        <f>IF(L28&lt;=0,0,MIN(L28/(1-$H28),$C28))</f>
        <v/>
      </c>
      <c r="N28" s="13">
        <f>M28*(1-$H28)</f>
        <v/>
      </c>
      <c r="O28" s="13">
        <f>L28-N28</f>
        <v/>
      </c>
      <c r="P28" s="13">
        <f>IF(O28&lt;=0,0,MIN(O28/(1-0),$E28))</f>
        <v/>
      </c>
      <c r="Q28" s="13">
        <f>P28*(1-0)</f>
        <v/>
      </c>
      <c r="R28" s="13">
        <f>O28-Q28</f>
        <v/>
      </c>
      <c r="S28" s="13">
        <f>J28*(Inputs!$C$13)+M28*($H28)+P28*(0)</f>
        <v/>
      </c>
      <c r="T28" s="13">
        <f>M28</f>
        <v/>
      </c>
      <c r="U28" s="13">
        <f>J28</f>
        <v/>
      </c>
      <c r="V28" s="13">
        <f>P28</f>
        <v/>
      </c>
      <c r="W28" s="13">
        <f>C28-T28</f>
        <v/>
      </c>
      <c r="X28" s="13">
        <f>D28-U28</f>
        <v/>
      </c>
      <c r="Y28" s="13">
        <f>E28-V28</f>
        <v/>
      </c>
      <c r="Z28" s="13">
        <f>IF(C28&gt;0,F28-T28*F28/C28,F28)</f>
        <v/>
      </c>
      <c r="AA28" s="13">
        <f>W28*(1+Inputs!$C$11)</f>
        <v/>
      </c>
      <c r="AB28" s="13">
        <f>X28*(1+Inputs!$C$11)</f>
        <v/>
      </c>
      <c r="AC28" s="13">
        <f>Y28*(1+Inputs!$C$11)</f>
        <v/>
      </c>
      <c r="AD28" s="13">
        <f>AA28*Inputs!$C$12*Inputs!$C$14</f>
        <v/>
      </c>
      <c r="AE28" s="13">
        <f>AA28-AD28</f>
        <v/>
      </c>
      <c r="AF28" s="13">
        <f>Z28+AE28*Inputs!$C$12*(1-Inputs!$C$14)</f>
        <v/>
      </c>
      <c r="AG28" s="13">
        <f>AE28+AB28+AC28</f>
        <v/>
      </c>
      <c r="AH28" s="13">
        <f>AI27+S28</f>
        <v/>
      </c>
      <c r="AI28" s="13">
        <f>AH28+AD28</f>
        <v/>
      </c>
      <c r="AJ28" s="23">
        <f>IF(OR(AJ27="yes",AND(AND(AJ27&lt;&gt;"yes",B28&lt;=Inputs!$C$15),R28&gt;1)),"yes","no")</f>
        <v/>
      </c>
    </row>
    <row r="29">
      <c r="B29" s="21" t="n">
        <v>21</v>
      </c>
      <c r="C29" s="13">
        <f>AE28</f>
        <v/>
      </c>
      <c r="D29" s="13">
        <f>AB28</f>
        <v/>
      </c>
      <c r="E29" s="13">
        <f>AC28</f>
        <v/>
      </c>
      <c r="F29" s="13">
        <f>AF28</f>
        <v/>
      </c>
      <c r="G29" s="14">
        <f>IF(C29&gt;0,MAX(0,1-F29/C29),0)</f>
        <v/>
      </c>
      <c r="H29" s="22">
        <f>G29*Inputs!$C$14</f>
        <v/>
      </c>
      <c r="I29" s="13">
        <f>IF(AND(AJ28&lt;&gt;"yes",B29&lt;=Inputs!$C$15),Inputs!$C$6,0)</f>
        <v/>
      </c>
      <c r="J29" s="13">
        <f>IF(I29&lt;=0,0,MIN(I29/(1-Inputs!$C$13),$D29))</f>
        <v/>
      </c>
      <c r="K29" s="13">
        <f>J29*(1-Inputs!$C$13)</f>
        <v/>
      </c>
      <c r="L29" s="13">
        <f>I29-K29</f>
        <v/>
      </c>
      <c r="M29" s="13">
        <f>IF(L29&lt;=0,0,MIN(L29/(1-$H29),$C29))</f>
        <v/>
      </c>
      <c r="N29" s="13">
        <f>M29*(1-$H29)</f>
        <v/>
      </c>
      <c r="O29" s="13">
        <f>L29-N29</f>
        <v/>
      </c>
      <c r="P29" s="13">
        <f>IF(O29&lt;=0,0,MIN(O29/(1-0),$E29))</f>
        <v/>
      </c>
      <c r="Q29" s="13">
        <f>P29*(1-0)</f>
        <v/>
      </c>
      <c r="R29" s="13">
        <f>O29-Q29</f>
        <v/>
      </c>
      <c r="S29" s="13">
        <f>J29*(Inputs!$C$13)+M29*($H29)+P29*(0)</f>
        <v/>
      </c>
      <c r="T29" s="13">
        <f>M29</f>
        <v/>
      </c>
      <c r="U29" s="13">
        <f>J29</f>
        <v/>
      </c>
      <c r="V29" s="13">
        <f>P29</f>
        <v/>
      </c>
      <c r="W29" s="13">
        <f>C29-T29</f>
        <v/>
      </c>
      <c r="X29" s="13">
        <f>D29-U29</f>
        <v/>
      </c>
      <c r="Y29" s="13">
        <f>E29-V29</f>
        <v/>
      </c>
      <c r="Z29" s="13">
        <f>IF(C29&gt;0,F29-T29*F29/C29,F29)</f>
        <v/>
      </c>
      <c r="AA29" s="13">
        <f>W29*(1+Inputs!$C$11)</f>
        <v/>
      </c>
      <c r="AB29" s="13">
        <f>X29*(1+Inputs!$C$11)</f>
        <v/>
      </c>
      <c r="AC29" s="13">
        <f>Y29*(1+Inputs!$C$11)</f>
        <v/>
      </c>
      <c r="AD29" s="13">
        <f>AA29*Inputs!$C$12*Inputs!$C$14</f>
        <v/>
      </c>
      <c r="AE29" s="13">
        <f>AA29-AD29</f>
        <v/>
      </c>
      <c r="AF29" s="13">
        <f>Z29+AE29*Inputs!$C$12*(1-Inputs!$C$14)</f>
        <v/>
      </c>
      <c r="AG29" s="13">
        <f>AE29+AB29+AC29</f>
        <v/>
      </c>
      <c r="AH29" s="13">
        <f>AI28+S29</f>
        <v/>
      </c>
      <c r="AI29" s="13">
        <f>AH29+AD29</f>
        <v/>
      </c>
      <c r="AJ29" s="23">
        <f>IF(OR(AJ28="yes",AND(AND(AJ28&lt;&gt;"yes",B29&lt;=Inputs!$C$15),R29&gt;1)),"yes","no")</f>
        <v/>
      </c>
    </row>
    <row r="30">
      <c r="B30" s="21" t="n">
        <v>22</v>
      </c>
      <c r="C30" s="13">
        <f>AE29</f>
        <v/>
      </c>
      <c r="D30" s="13">
        <f>AB29</f>
        <v/>
      </c>
      <c r="E30" s="13">
        <f>AC29</f>
        <v/>
      </c>
      <c r="F30" s="13">
        <f>AF29</f>
        <v/>
      </c>
      <c r="G30" s="14">
        <f>IF(C30&gt;0,MAX(0,1-F30/C30),0)</f>
        <v/>
      </c>
      <c r="H30" s="22">
        <f>G30*Inputs!$C$14</f>
        <v/>
      </c>
      <c r="I30" s="13">
        <f>IF(AND(AJ29&lt;&gt;"yes",B30&lt;=Inputs!$C$15),Inputs!$C$6,0)</f>
        <v/>
      </c>
      <c r="J30" s="13">
        <f>IF(I30&lt;=0,0,MIN(I30/(1-Inputs!$C$13),$D30))</f>
        <v/>
      </c>
      <c r="K30" s="13">
        <f>J30*(1-Inputs!$C$13)</f>
        <v/>
      </c>
      <c r="L30" s="13">
        <f>I30-K30</f>
        <v/>
      </c>
      <c r="M30" s="13">
        <f>IF(L30&lt;=0,0,MIN(L30/(1-$H30),$C30))</f>
        <v/>
      </c>
      <c r="N30" s="13">
        <f>M30*(1-$H30)</f>
        <v/>
      </c>
      <c r="O30" s="13">
        <f>L30-N30</f>
        <v/>
      </c>
      <c r="P30" s="13">
        <f>IF(O30&lt;=0,0,MIN(O30/(1-0),$E30))</f>
        <v/>
      </c>
      <c r="Q30" s="13">
        <f>P30*(1-0)</f>
        <v/>
      </c>
      <c r="R30" s="13">
        <f>O30-Q30</f>
        <v/>
      </c>
      <c r="S30" s="13">
        <f>J30*(Inputs!$C$13)+M30*($H30)+P30*(0)</f>
        <v/>
      </c>
      <c r="T30" s="13">
        <f>M30</f>
        <v/>
      </c>
      <c r="U30" s="13">
        <f>J30</f>
        <v/>
      </c>
      <c r="V30" s="13">
        <f>P30</f>
        <v/>
      </c>
      <c r="W30" s="13">
        <f>C30-T30</f>
        <v/>
      </c>
      <c r="X30" s="13">
        <f>D30-U30</f>
        <v/>
      </c>
      <c r="Y30" s="13">
        <f>E30-V30</f>
        <v/>
      </c>
      <c r="Z30" s="13">
        <f>IF(C30&gt;0,F30-T30*F30/C30,F30)</f>
        <v/>
      </c>
      <c r="AA30" s="13">
        <f>W30*(1+Inputs!$C$11)</f>
        <v/>
      </c>
      <c r="AB30" s="13">
        <f>X30*(1+Inputs!$C$11)</f>
        <v/>
      </c>
      <c r="AC30" s="13">
        <f>Y30*(1+Inputs!$C$11)</f>
        <v/>
      </c>
      <c r="AD30" s="13">
        <f>AA30*Inputs!$C$12*Inputs!$C$14</f>
        <v/>
      </c>
      <c r="AE30" s="13">
        <f>AA30-AD30</f>
        <v/>
      </c>
      <c r="AF30" s="13">
        <f>Z30+AE30*Inputs!$C$12*(1-Inputs!$C$14)</f>
        <v/>
      </c>
      <c r="AG30" s="13">
        <f>AE30+AB30+AC30</f>
        <v/>
      </c>
      <c r="AH30" s="13">
        <f>AI29+S30</f>
        <v/>
      </c>
      <c r="AI30" s="13">
        <f>AH30+AD30</f>
        <v/>
      </c>
      <c r="AJ30" s="23">
        <f>IF(OR(AJ29="yes",AND(AND(AJ29&lt;&gt;"yes",B30&lt;=Inputs!$C$15),R30&gt;1)),"yes","no")</f>
        <v/>
      </c>
    </row>
    <row r="31">
      <c r="B31" s="21" t="n">
        <v>23</v>
      </c>
      <c r="C31" s="13">
        <f>AE30</f>
        <v/>
      </c>
      <c r="D31" s="13">
        <f>AB30</f>
        <v/>
      </c>
      <c r="E31" s="13">
        <f>AC30</f>
        <v/>
      </c>
      <c r="F31" s="13">
        <f>AF30</f>
        <v/>
      </c>
      <c r="G31" s="14">
        <f>IF(C31&gt;0,MAX(0,1-F31/C31),0)</f>
        <v/>
      </c>
      <c r="H31" s="22">
        <f>G31*Inputs!$C$14</f>
        <v/>
      </c>
      <c r="I31" s="13">
        <f>IF(AND(AJ30&lt;&gt;"yes",B31&lt;=Inputs!$C$15),Inputs!$C$6,0)</f>
        <v/>
      </c>
      <c r="J31" s="13">
        <f>IF(I31&lt;=0,0,MIN(I31/(1-Inputs!$C$13),$D31))</f>
        <v/>
      </c>
      <c r="K31" s="13">
        <f>J31*(1-Inputs!$C$13)</f>
        <v/>
      </c>
      <c r="L31" s="13">
        <f>I31-K31</f>
        <v/>
      </c>
      <c r="M31" s="13">
        <f>IF(L31&lt;=0,0,MIN(L31/(1-$H31),$C31))</f>
        <v/>
      </c>
      <c r="N31" s="13">
        <f>M31*(1-$H31)</f>
        <v/>
      </c>
      <c r="O31" s="13">
        <f>L31-N31</f>
        <v/>
      </c>
      <c r="P31" s="13">
        <f>IF(O31&lt;=0,0,MIN(O31/(1-0),$E31))</f>
        <v/>
      </c>
      <c r="Q31" s="13">
        <f>P31*(1-0)</f>
        <v/>
      </c>
      <c r="R31" s="13">
        <f>O31-Q31</f>
        <v/>
      </c>
      <c r="S31" s="13">
        <f>J31*(Inputs!$C$13)+M31*($H31)+P31*(0)</f>
        <v/>
      </c>
      <c r="T31" s="13">
        <f>M31</f>
        <v/>
      </c>
      <c r="U31" s="13">
        <f>J31</f>
        <v/>
      </c>
      <c r="V31" s="13">
        <f>P31</f>
        <v/>
      </c>
      <c r="W31" s="13">
        <f>C31-T31</f>
        <v/>
      </c>
      <c r="X31" s="13">
        <f>D31-U31</f>
        <v/>
      </c>
      <c r="Y31" s="13">
        <f>E31-V31</f>
        <v/>
      </c>
      <c r="Z31" s="13">
        <f>IF(C31&gt;0,F31-T31*F31/C31,F31)</f>
        <v/>
      </c>
      <c r="AA31" s="13">
        <f>W31*(1+Inputs!$C$11)</f>
        <v/>
      </c>
      <c r="AB31" s="13">
        <f>X31*(1+Inputs!$C$11)</f>
        <v/>
      </c>
      <c r="AC31" s="13">
        <f>Y31*(1+Inputs!$C$11)</f>
        <v/>
      </c>
      <c r="AD31" s="13">
        <f>AA31*Inputs!$C$12*Inputs!$C$14</f>
        <v/>
      </c>
      <c r="AE31" s="13">
        <f>AA31-AD31</f>
        <v/>
      </c>
      <c r="AF31" s="13">
        <f>Z31+AE31*Inputs!$C$12*(1-Inputs!$C$14)</f>
        <v/>
      </c>
      <c r="AG31" s="13">
        <f>AE31+AB31+AC31</f>
        <v/>
      </c>
      <c r="AH31" s="13">
        <f>AI30+S31</f>
        <v/>
      </c>
      <c r="AI31" s="13">
        <f>AH31+AD31</f>
        <v/>
      </c>
      <c r="AJ31" s="23">
        <f>IF(OR(AJ30="yes",AND(AND(AJ30&lt;&gt;"yes",B31&lt;=Inputs!$C$15),R31&gt;1)),"yes","no")</f>
        <v/>
      </c>
    </row>
    <row r="32">
      <c r="B32" s="21" t="n">
        <v>24</v>
      </c>
      <c r="C32" s="13">
        <f>AE31</f>
        <v/>
      </c>
      <c r="D32" s="13">
        <f>AB31</f>
        <v/>
      </c>
      <c r="E32" s="13">
        <f>AC31</f>
        <v/>
      </c>
      <c r="F32" s="13">
        <f>AF31</f>
        <v/>
      </c>
      <c r="G32" s="14">
        <f>IF(C32&gt;0,MAX(0,1-F32/C32),0)</f>
        <v/>
      </c>
      <c r="H32" s="22">
        <f>G32*Inputs!$C$14</f>
        <v/>
      </c>
      <c r="I32" s="13">
        <f>IF(AND(AJ31&lt;&gt;"yes",B32&lt;=Inputs!$C$15),Inputs!$C$6,0)</f>
        <v/>
      </c>
      <c r="J32" s="13">
        <f>IF(I32&lt;=0,0,MIN(I32/(1-Inputs!$C$13),$D32))</f>
        <v/>
      </c>
      <c r="K32" s="13">
        <f>J32*(1-Inputs!$C$13)</f>
        <v/>
      </c>
      <c r="L32" s="13">
        <f>I32-K32</f>
        <v/>
      </c>
      <c r="M32" s="13">
        <f>IF(L32&lt;=0,0,MIN(L32/(1-$H32),$C32))</f>
        <v/>
      </c>
      <c r="N32" s="13">
        <f>M32*(1-$H32)</f>
        <v/>
      </c>
      <c r="O32" s="13">
        <f>L32-N32</f>
        <v/>
      </c>
      <c r="P32" s="13">
        <f>IF(O32&lt;=0,0,MIN(O32/(1-0),$E32))</f>
        <v/>
      </c>
      <c r="Q32" s="13">
        <f>P32*(1-0)</f>
        <v/>
      </c>
      <c r="R32" s="13">
        <f>O32-Q32</f>
        <v/>
      </c>
      <c r="S32" s="13">
        <f>J32*(Inputs!$C$13)+M32*($H32)+P32*(0)</f>
        <v/>
      </c>
      <c r="T32" s="13">
        <f>M32</f>
        <v/>
      </c>
      <c r="U32" s="13">
        <f>J32</f>
        <v/>
      </c>
      <c r="V32" s="13">
        <f>P32</f>
        <v/>
      </c>
      <c r="W32" s="13">
        <f>C32-T32</f>
        <v/>
      </c>
      <c r="X32" s="13">
        <f>D32-U32</f>
        <v/>
      </c>
      <c r="Y32" s="13">
        <f>E32-V32</f>
        <v/>
      </c>
      <c r="Z32" s="13">
        <f>IF(C32&gt;0,F32-T32*F32/C32,F32)</f>
        <v/>
      </c>
      <c r="AA32" s="13">
        <f>W32*(1+Inputs!$C$11)</f>
        <v/>
      </c>
      <c r="AB32" s="13">
        <f>X32*(1+Inputs!$C$11)</f>
        <v/>
      </c>
      <c r="AC32" s="13">
        <f>Y32*(1+Inputs!$C$11)</f>
        <v/>
      </c>
      <c r="AD32" s="13">
        <f>AA32*Inputs!$C$12*Inputs!$C$14</f>
        <v/>
      </c>
      <c r="AE32" s="13">
        <f>AA32-AD32</f>
        <v/>
      </c>
      <c r="AF32" s="13">
        <f>Z32+AE32*Inputs!$C$12*(1-Inputs!$C$14)</f>
        <v/>
      </c>
      <c r="AG32" s="13">
        <f>AE32+AB32+AC32</f>
        <v/>
      </c>
      <c r="AH32" s="13">
        <f>AI31+S32</f>
        <v/>
      </c>
      <c r="AI32" s="13">
        <f>AH32+AD32</f>
        <v/>
      </c>
      <c r="AJ32" s="23">
        <f>IF(OR(AJ31="yes",AND(AND(AJ31&lt;&gt;"yes",B32&lt;=Inputs!$C$15),R32&gt;1)),"yes","no")</f>
        <v/>
      </c>
    </row>
    <row r="33">
      <c r="B33" s="21" t="n">
        <v>25</v>
      </c>
      <c r="C33" s="13">
        <f>AE32</f>
        <v/>
      </c>
      <c r="D33" s="13">
        <f>AB32</f>
        <v/>
      </c>
      <c r="E33" s="13">
        <f>AC32</f>
        <v/>
      </c>
      <c r="F33" s="13">
        <f>AF32</f>
        <v/>
      </c>
      <c r="G33" s="14">
        <f>IF(C33&gt;0,MAX(0,1-F33/C33),0)</f>
        <v/>
      </c>
      <c r="H33" s="22">
        <f>G33*Inputs!$C$14</f>
        <v/>
      </c>
      <c r="I33" s="13">
        <f>IF(AND(AJ32&lt;&gt;"yes",B33&lt;=Inputs!$C$15),Inputs!$C$6,0)</f>
        <v/>
      </c>
      <c r="J33" s="13">
        <f>IF(I33&lt;=0,0,MIN(I33/(1-Inputs!$C$13),$D33))</f>
        <v/>
      </c>
      <c r="K33" s="13">
        <f>J33*(1-Inputs!$C$13)</f>
        <v/>
      </c>
      <c r="L33" s="13">
        <f>I33-K33</f>
        <v/>
      </c>
      <c r="M33" s="13">
        <f>IF(L33&lt;=0,0,MIN(L33/(1-$H33),$C33))</f>
        <v/>
      </c>
      <c r="N33" s="13">
        <f>M33*(1-$H33)</f>
        <v/>
      </c>
      <c r="O33" s="13">
        <f>L33-N33</f>
        <v/>
      </c>
      <c r="P33" s="13">
        <f>IF(O33&lt;=0,0,MIN(O33/(1-0),$E33))</f>
        <v/>
      </c>
      <c r="Q33" s="13">
        <f>P33*(1-0)</f>
        <v/>
      </c>
      <c r="R33" s="13">
        <f>O33-Q33</f>
        <v/>
      </c>
      <c r="S33" s="13">
        <f>J33*(Inputs!$C$13)+M33*($H33)+P33*(0)</f>
        <v/>
      </c>
      <c r="T33" s="13">
        <f>M33</f>
        <v/>
      </c>
      <c r="U33" s="13">
        <f>J33</f>
        <v/>
      </c>
      <c r="V33" s="13">
        <f>P33</f>
        <v/>
      </c>
      <c r="W33" s="13">
        <f>C33-T33</f>
        <v/>
      </c>
      <c r="X33" s="13">
        <f>D33-U33</f>
        <v/>
      </c>
      <c r="Y33" s="13">
        <f>E33-V33</f>
        <v/>
      </c>
      <c r="Z33" s="13">
        <f>IF(C33&gt;0,F33-T33*F33/C33,F33)</f>
        <v/>
      </c>
      <c r="AA33" s="13">
        <f>W33*(1+Inputs!$C$11)</f>
        <v/>
      </c>
      <c r="AB33" s="13">
        <f>X33*(1+Inputs!$C$11)</f>
        <v/>
      </c>
      <c r="AC33" s="13">
        <f>Y33*(1+Inputs!$C$11)</f>
        <v/>
      </c>
      <c r="AD33" s="13">
        <f>AA33*Inputs!$C$12*Inputs!$C$14</f>
        <v/>
      </c>
      <c r="AE33" s="13">
        <f>AA33-AD33</f>
        <v/>
      </c>
      <c r="AF33" s="13">
        <f>Z33+AE33*Inputs!$C$12*(1-Inputs!$C$14)</f>
        <v/>
      </c>
      <c r="AG33" s="13">
        <f>AE33+AB33+AC33</f>
        <v/>
      </c>
      <c r="AH33" s="13">
        <f>AI32+S33</f>
        <v/>
      </c>
      <c r="AI33" s="13">
        <f>AH33+AD33</f>
        <v/>
      </c>
      <c r="AJ33" s="23">
        <f>IF(OR(AJ32="yes",AND(AND(AJ32&lt;&gt;"yes",B33&lt;=Inputs!$C$15),R33&gt;1)),"yes","no")</f>
        <v/>
      </c>
    </row>
    <row r="34">
      <c r="B34" s="21" t="n">
        <v>26</v>
      </c>
      <c r="C34" s="13">
        <f>AE33</f>
        <v/>
      </c>
      <c r="D34" s="13">
        <f>AB33</f>
        <v/>
      </c>
      <c r="E34" s="13">
        <f>AC33</f>
        <v/>
      </c>
      <c r="F34" s="13">
        <f>AF33</f>
        <v/>
      </c>
      <c r="G34" s="14">
        <f>IF(C34&gt;0,MAX(0,1-F34/C34),0)</f>
        <v/>
      </c>
      <c r="H34" s="22">
        <f>G34*Inputs!$C$14</f>
        <v/>
      </c>
      <c r="I34" s="13">
        <f>IF(AND(AJ33&lt;&gt;"yes",B34&lt;=Inputs!$C$15),Inputs!$C$6,0)</f>
        <v/>
      </c>
      <c r="J34" s="13">
        <f>IF(I34&lt;=0,0,MIN(I34/(1-Inputs!$C$13),$D34))</f>
        <v/>
      </c>
      <c r="K34" s="13">
        <f>J34*(1-Inputs!$C$13)</f>
        <v/>
      </c>
      <c r="L34" s="13">
        <f>I34-K34</f>
        <v/>
      </c>
      <c r="M34" s="13">
        <f>IF(L34&lt;=0,0,MIN(L34/(1-$H34),$C34))</f>
        <v/>
      </c>
      <c r="N34" s="13">
        <f>M34*(1-$H34)</f>
        <v/>
      </c>
      <c r="O34" s="13">
        <f>L34-N34</f>
        <v/>
      </c>
      <c r="P34" s="13">
        <f>IF(O34&lt;=0,0,MIN(O34/(1-0),$E34))</f>
        <v/>
      </c>
      <c r="Q34" s="13">
        <f>P34*(1-0)</f>
        <v/>
      </c>
      <c r="R34" s="13">
        <f>O34-Q34</f>
        <v/>
      </c>
      <c r="S34" s="13">
        <f>J34*(Inputs!$C$13)+M34*($H34)+P34*(0)</f>
        <v/>
      </c>
      <c r="T34" s="13">
        <f>M34</f>
        <v/>
      </c>
      <c r="U34" s="13">
        <f>J34</f>
        <v/>
      </c>
      <c r="V34" s="13">
        <f>P34</f>
        <v/>
      </c>
      <c r="W34" s="13">
        <f>C34-T34</f>
        <v/>
      </c>
      <c r="X34" s="13">
        <f>D34-U34</f>
        <v/>
      </c>
      <c r="Y34" s="13">
        <f>E34-V34</f>
        <v/>
      </c>
      <c r="Z34" s="13">
        <f>IF(C34&gt;0,F34-T34*F34/C34,F34)</f>
        <v/>
      </c>
      <c r="AA34" s="13">
        <f>W34*(1+Inputs!$C$11)</f>
        <v/>
      </c>
      <c r="AB34" s="13">
        <f>X34*(1+Inputs!$C$11)</f>
        <v/>
      </c>
      <c r="AC34" s="13">
        <f>Y34*(1+Inputs!$C$11)</f>
        <v/>
      </c>
      <c r="AD34" s="13">
        <f>AA34*Inputs!$C$12*Inputs!$C$14</f>
        <v/>
      </c>
      <c r="AE34" s="13">
        <f>AA34-AD34</f>
        <v/>
      </c>
      <c r="AF34" s="13">
        <f>Z34+AE34*Inputs!$C$12*(1-Inputs!$C$14)</f>
        <v/>
      </c>
      <c r="AG34" s="13">
        <f>AE34+AB34+AC34</f>
        <v/>
      </c>
      <c r="AH34" s="13">
        <f>AI33+S34</f>
        <v/>
      </c>
      <c r="AI34" s="13">
        <f>AH34+AD34</f>
        <v/>
      </c>
      <c r="AJ34" s="23">
        <f>IF(OR(AJ33="yes",AND(AND(AJ33&lt;&gt;"yes",B34&lt;=Inputs!$C$15),R34&gt;1)),"yes","no")</f>
        <v/>
      </c>
    </row>
    <row r="35">
      <c r="B35" s="21" t="n">
        <v>27</v>
      </c>
      <c r="C35" s="13">
        <f>AE34</f>
        <v/>
      </c>
      <c r="D35" s="13">
        <f>AB34</f>
        <v/>
      </c>
      <c r="E35" s="13">
        <f>AC34</f>
        <v/>
      </c>
      <c r="F35" s="13">
        <f>AF34</f>
        <v/>
      </c>
      <c r="G35" s="14">
        <f>IF(C35&gt;0,MAX(0,1-F35/C35),0)</f>
        <v/>
      </c>
      <c r="H35" s="22">
        <f>G35*Inputs!$C$14</f>
        <v/>
      </c>
      <c r="I35" s="13">
        <f>IF(AND(AJ34&lt;&gt;"yes",B35&lt;=Inputs!$C$15),Inputs!$C$6,0)</f>
        <v/>
      </c>
      <c r="J35" s="13">
        <f>IF(I35&lt;=0,0,MIN(I35/(1-Inputs!$C$13),$D35))</f>
        <v/>
      </c>
      <c r="K35" s="13">
        <f>J35*(1-Inputs!$C$13)</f>
        <v/>
      </c>
      <c r="L35" s="13">
        <f>I35-K35</f>
        <v/>
      </c>
      <c r="M35" s="13">
        <f>IF(L35&lt;=0,0,MIN(L35/(1-$H35),$C35))</f>
        <v/>
      </c>
      <c r="N35" s="13">
        <f>M35*(1-$H35)</f>
        <v/>
      </c>
      <c r="O35" s="13">
        <f>L35-N35</f>
        <v/>
      </c>
      <c r="P35" s="13">
        <f>IF(O35&lt;=0,0,MIN(O35/(1-0),$E35))</f>
        <v/>
      </c>
      <c r="Q35" s="13">
        <f>P35*(1-0)</f>
        <v/>
      </c>
      <c r="R35" s="13">
        <f>O35-Q35</f>
        <v/>
      </c>
      <c r="S35" s="13">
        <f>J35*(Inputs!$C$13)+M35*($H35)+P35*(0)</f>
        <v/>
      </c>
      <c r="T35" s="13">
        <f>M35</f>
        <v/>
      </c>
      <c r="U35" s="13">
        <f>J35</f>
        <v/>
      </c>
      <c r="V35" s="13">
        <f>P35</f>
        <v/>
      </c>
      <c r="W35" s="13">
        <f>C35-T35</f>
        <v/>
      </c>
      <c r="X35" s="13">
        <f>D35-U35</f>
        <v/>
      </c>
      <c r="Y35" s="13">
        <f>E35-V35</f>
        <v/>
      </c>
      <c r="Z35" s="13">
        <f>IF(C35&gt;0,F35-T35*F35/C35,F35)</f>
        <v/>
      </c>
      <c r="AA35" s="13">
        <f>W35*(1+Inputs!$C$11)</f>
        <v/>
      </c>
      <c r="AB35" s="13">
        <f>X35*(1+Inputs!$C$11)</f>
        <v/>
      </c>
      <c r="AC35" s="13">
        <f>Y35*(1+Inputs!$C$11)</f>
        <v/>
      </c>
      <c r="AD35" s="13">
        <f>AA35*Inputs!$C$12*Inputs!$C$14</f>
        <v/>
      </c>
      <c r="AE35" s="13">
        <f>AA35-AD35</f>
        <v/>
      </c>
      <c r="AF35" s="13">
        <f>Z35+AE35*Inputs!$C$12*(1-Inputs!$C$14)</f>
        <v/>
      </c>
      <c r="AG35" s="13">
        <f>AE35+AB35+AC35</f>
        <v/>
      </c>
      <c r="AH35" s="13">
        <f>AI34+S35</f>
        <v/>
      </c>
      <c r="AI35" s="13">
        <f>AH35+AD35</f>
        <v/>
      </c>
      <c r="AJ35" s="23">
        <f>IF(OR(AJ34="yes",AND(AND(AJ34&lt;&gt;"yes",B35&lt;=Inputs!$C$15),R35&gt;1)),"yes","no")</f>
        <v/>
      </c>
    </row>
    <row r="36">
      <c r="B36" s="21" t="n">
        <v>28</v>
      </c>
      <c r="C36" s="13">
        <f>AE35</f>
        <v/>
      </c>
      <c r="D36" s="13">
        <f>AB35</f>
        <v/>
      </c>
      <c r="E36" s="13">
        <f>AC35</f>
        <v/>
      </c>
      <c r="F36" s="13">
        <f>AF35</f>
        <v/>
      </c>
      <c r="G36" s="14">
        <f>IF(C36&gt;0,MAX(0,1-F36/C36),0)</f>
        <v/>
      </c>
      <c r="H36" s="22">
        <f>G36*Inputs!$C$14</f>
        <v/>
      </c>
      <c r="I36" s="13">
        <f>IF(AND(AJ35&lt;&gt;"yes",B36&lt;=Inputs!$C$15),Inputs!$C$6,0)</f>
        <v/>
      </c>
      <c r="J36" s="13">
        <f>IF(I36&lt;=0,0,MIN(I36/(1-Inputs!$C$13),$D36))</f>
        <v/>
      </c>
      <c r="K36" s="13">
        <f>J36*(1-Inputs!$C$13)</f>
        <v/>
      </c>
      <c r="L36" s="13">
        <f>I36-K36</f>
        <v/>
      </c>
      <c r="M36" s="13">
        <f>IF(L36&lt;=0,0,MIN(L36/(1-$H36),$C36))</f>
        <v/>
      </c>
      <c r="N36" s="13">
        <f>M36*(1-$H36)</f>
        <v/>
      </c>
      <c r="O36" s="13">
        <f>L36-N36</f>
        <v/>
      </c>
      <c r="P36" s="13">
        <f>IF(O36&lt;=0,0,MIN(O36/(1-0),$E36))</f>
        <v/>
      </c>
      <c r="Q36" s="13">
        <f>P36*(1-0)</f>
        <v/>
      </c>
      <c r="R36" s="13">
        <f>O36-Q36</f>
        <v/>
      </c>
      <c r="S36" s="13">
        <f>J36*(Inputs!$C$13)+M36*($H36)+P36*(0)</f>
        <v/>
      </c>
      <c r="T36" s="13">
        <f>M36</f>
        <v/>
      </c>
      <c r="U36" s="13">
        <f>J36</f>
        <v/>
      </c>
      <c r="V36" s="13">
        <f>P36</f>
        <v/>
      </c>
      <c r="W36" s="13">
        <f>C36-T36</f>
        <v/>
      </c>
      <c r="X36" s="13">
        <f>D36-U36</f>
        <v/>
      </c>
      <c r="Y36" s="13">
        <f>E36-V36</f>
        <v/>
      </c>
      <c r="Z36" s="13">
        <f>IF(C36&gt;0,F36-T36*F36/C36,F36)</f>
        <v/>
      </c>
      <c r="AA36" s="13">
        <f>W36*(1+Inputs!$C$11)</f>
        <v/>
      </c>
      <c r="AB36" s="13">
        <f>X36*(1+Inputs!$C$11)</f>
        <v/>
      </c>
      <c r="AC36" s="13">
        <f>Y36*(1+Inputs!$C$11)</f>
        <v/>
      </c>
      <c r="AD36" s="13">
        <f>AA36*Inputs!$C$12*Inputs!$C$14</f>
        <v/>
      </c>
      <c r="AE36" s="13">
        <f>AA36-AD36</f>
        <v/>
      </c>
      <c r="AF36" s="13">
        <f>Z36+AE36*Inputs!$C$12*(1-Inputs!$C$14)</f>
        <v/>
      </c>
      <c r="AG36" s="13">
        <f>AE36+AB36+AC36</f>
        <v/>
      </c>
      <c r="AH36" s="13">
        <f>AI35+S36</f>
        <v/>
      </c>
      <c r="AI36" s="13">
        <f>AH36+AD36</f>
        <v/>
      </c>
      <c r="AJ36" s="23">
        <f>IF(OR(AJ35="yes",AND(AND(AJ35&lt;&gt;"yes",B36&lt;=Inputs!$C$15),R36&gt;1)),"yes","no")</f>
        <v/>
      </c>
    </row>
    <row r="37">
      <c r="B37" s="21" t="n">
        <v>29</v>
      </c>
      <c r="C37" s="13">
        <f>AE36</f>
        <v/>
      </c>
      <c r="D37" s="13">
        <f>AB36</f>
        <v/>
      </c>
      <c r="E37" s="13">
        <f>AC36</f>
        <v/>
      </c>
      <c r="F37" s="13">
        <f>AF36</f>
        <v/>
      </c>
      <c r="G37" s="14">
        <f>IF(C37&gt;0,MAX(0,1-F37/C37),0)</f>
        <v/>
      </c>
      <c r="H37" s="22">
        <f>G37*Inputs!$C$14</f>
        <v/>
      </c>
      <c r="I37" s="13">
        <f>IF(AND(AJ36&lt;&gt;"yes",B37&lt;=Inputs!$C$15),Inputs!$C$6,0)</f>
        <v/>
      </c>
      <c r="J37" s="13">
        <f>IF(I37&lt;=0,0,MIN(I37/(1-Inputs!$C$13),$D37))</f>
        <v/>
      </c>
      <c r="K37" s="13">
        <f>J37*(1-Inputs!$C$13)</f>
        <v/>
      </c>
      <c r="L37" s="13">
        <f>I37-K37</f>
        <v/>
      </c>
      <c r="M37" s="13">
        <f>IF(L37&lt;=0,0,MIN(L37/(1-$H37),$C37))</f>
        <v/>
      </c>
      <c r="N37" s="13">
        <f>M37*(1-$H37)</f>
        <v/>
      </c>
      <c r="O37" s="13">
        <f>L37-N37</f>
        <v/>
      </c>
      <c r="P37" s="13">
        <f>IF(O37&lt;=0,0,MIN(O37/(1-0),$E37))</f>
        <v/>
      </c>
      <c r="Q37" s="13">
        <f>P37*(1-0)</f>
        <v/>
      </c>
      <c r="R37" s="13">
        <f>O37-Q37</f>
        <v/>
      </c>
      <c r="S37" s="13">
        <f>J37*(Inputs!$C$13)+M37*($H37)+P37*(0)</f>
        <v/>
      </c>
      <c r="T37" s="13">
        <f>M37</f>
        <v/>
      </c>
      <c r="U37" s="13">
        <f>J37</f>
        <v/>
      </c>
      <c r="V37" s="13">
        <f>P37</f>
        <v/>
      </c>
      <c r="W37" s="13">
        <f>C37-T37</f>
        <v/>
      </c>
      <c r="X37" s="13">
        <f>D37-U37</f>
        <v/>
      </c>
      <c r="Y37" s="13">
        <f>E37-V37</f>
        <v/>
      </c>
      <c r="Z37" s="13">
        <f>IF(C37&gt;0,F37-T37*F37/C37,F37)</f>
        <v/>
      </c>
      <c r="AA37" s="13">
        <f>W37*(1+Inputs!$C$11)</f>
        <v/>
      </c>
      <c r="AB37" s="13">
        <f>X37*(1+Inputs!$C$11)</f>
        <v/>
      </c>
      <c r="AC37" s="13">
        <f>Y37*(1+Inputs!$C$11)</f>
        <v/>
      </c>
      <c r="AD37" s="13">
        <f>AA37*Inputs!$C$12*Inputs!$C$14</f>
        <v/>
      </c>
      <c r="AE37" s="13">
        <f>AA37-AD37</f>
        <v/>
      </c>
      <c r="AF37" s="13">
        <f>Z37+AE37*Inputs!$C$12*(1-Inputs!$C$14)</f>
        <v/>
      </c>
      <c r="AG37" s="13">
        <f>AE37+AB37+AC37</f>
        <v/>
      </c>
      <c r="AH37" s="13">
        <f>AI36+S37</f>
        <v/>
      </c>
      <c r="AI37" s="13">
        <f>AH37+AD37</f>
        <v/>
      </c>
      <c r="AJ37" s="23">
        <f>IF(OR(AJ36="yes",AND(AND(AJ36&lt;&gt;"yes",B37&lt;=Inputs!$C$15),R37&gt;1)),"yes","no")</f>
        <v/>
      </c>
    </row>
    <row r="38">
      <c r="B38" s="21" t="n">
        <v>30</v>
      </c>
      <c r="C38" s="13">
        <f>AE37</f>
        <v/>
      </c>
      <c r="D38" s="13">
        <f>AB37</f>
        <v/>
      </c>
      <c r="E38" s="13">
        <f>AC37</f>
        <v/>
      </c>
      <c r="F38" s="13">
        <f>AF37</f>
        <v/>
      </c>
      <c r="G38" s="14">
        <f>IF(C38&gt;0,MAX(0,1-F38/C38),0)</f>
        <v/>
      </c>
      <c r="H38" s="22">
        <f>G38*Inputs!$C$14</f>
        <v/>
      </c>
      <c r="I38" s="13">
        <f>IF(AND(AJ37&lt;&gt;"yes",B38&lt;=Inputs!$C$15),Inputs!$C$6,0)</f>
        <v/>
      </c>
      <c r="J38" s="13">
        <f>IF(I38&lt;=0,0,MIN(I38/(1-Inputs!$C$13),$D38))</f>
        <v/>
      </c>
      <c r="K38" s="13">
        <f>J38*(1-Inputs!$C$13)</f>
        <v/>
      </c>
      <c r="L38" s="13">
        <f>I38-K38</f>
        <v/>
      </c>
      <c r="M38" s="13">
        <f>IF(L38&lt;=0,0,MIN(L38/(1-$H38),$C38))</f>
        <v/>
      </c>
      <c r="N38" s="13">
        <f>M38*(1-$H38)</f>
        <v/>
      </c>
      <c r="O38" s="13">
        <f>L38-N38</f>
        <v/>
      </c>
      <c r="P38" s="13">
        <f>IF(O38&lt;=0,0,MIN(O38/(1-0),$E38))</f>
        <v/>
      </c>
      <c r="Q38" s="13">
        <f>P38*(1-0)</f>
        <v/>
      </c>
      <c r="R38" s="13">
        <f>O38-Q38</f>
        <v/>
      </c>
      <c r="S38" s="13">
        <f>J38*(Inputs!$C$13)+M38*($H38)+P38*(0)</f>
        <v/>
      </c>
      <c r="T38" s="13">
        <f>M38</f>
        <v/>
      </c>
      <c r="U38" s="13">
        <f>J38</f>
        <v/>
      </c>
      <c r="V38" s="13">
        <f>P38</f>
        <v/>
      </c>
      <c r="W38" s="13">
        <f>C38-T38</f>
        <v/>
      </c>
      <c r="X38" s="13">
        <f>D38-U38</f>
        <v/>
      </c>
      <c r="Y38" s="13">
        <f>E38-V38</f>
        <v/>
      </c>
      <c r="Z38" s="13">
        <f>IF(C38&gt;0,F38-T38*F38/C38,F38)</f>
        <v/>
      </c>
      <c r="AA38" s="13">
        <f>W38*(1+Inputs!$C$11)</f>
        <v/>
      </c>
      <c r="AB38" s="13">
        <f>X38*(1+Inputs!$C$11)</f>
        <v/>
      </c>
      <c r="AC38" s="13">
        <f>Y38*(1+Inputs!$C$11)</f>
        <v/>
      </c>
      <c r="AD38" s="13">
        <f>AA38*Inputs!$C$12*Inputs!$C$14</f>
        <v/>
      </c>
      <c r="AE38" s="13">
        <f>AA38-AD38</f>
        <v/>
      </c>
      <c r="AF38" s="13">
        <f>Z38+AE38*Inputs!$C$12*(1-Inputs!$C$14)</f>
        <v/>
      </c>
      <c r="AG38" s="13">
        <f>AE38+AB38+AC38</f>
        <v/>
      </c>
      <c r="AH38" s="13">
        <f>AI37+S38</f>
        <v/>
      </c>
      <c r="AI38" s="13">
        <f>AH38+AD38</f>
        <v/>
      </c>
      <c r="AJ38" s="23">
        <f>IF(OR(AJ37="yes",AND(AND(AJ37&lt;&gt;"yes",B38&lt;=Inputs!$C$15),R38&gt;1)),"yes","no")</f>
        <v/>
      </c>
    </row>
    <row r="39">
      <c r="B39" s="21" t="n">
        <v>31</v>
      </c>
      <c r="C39" s="13">
        <f>AE38</f>
        <v/>
      </c>
      <c r="D39" s="13">
        <f>AB38</f>
        <v/>
      </c>
      <c r="E39" s="13">
        <f>AC38</f>
        <v/>
      </c>
      <c r="F39" s="13">
        <f>AF38</f>
        <v/>
      </c>
      <c r="G39" s="14">
        <f>IF(C39&gt;0,MAX(0,1-F39/C39),0)</f>
        <v/>
      </c>
      <c r="H39" s="22">
        <f>G39*Inputs!$C$14</f>
        <v/>
      </c>
      <c r="I39" s="13">
        <f>IF(AND(AJ38&lt;&gt;"yes",B39&lt;=Inputs!$C$15),Inputs!$C$6,0)</f>
        <v/>
      </c>
      <c r="J39" s="13">
        <f>IF(I39&lt;=0,0,MIN(I39/(1-Inputs!$C$13),$D39))</f>
        <v/>
      </c>
      <c r="K39" s="13">
        <f>J39*(1-Inputs!$C$13)</f>
        <v/>
      </c>
      <c r="L39" s="13">
        <f>I39-K39</f>
        <v/>
      </c>
      <c r="M39" s="13">
        <f>IF(L39&lt;=0,0,MIN(L39/(1-$H39),$C39))</f>
        <v/>
      </c>
      <c r="N39" s="13">
        <f>M39*(1-$H39)</f>
        <v/>
      </c>
      <c r="O39" s="13">
        <f>L39-N39</f>
        <v/>
      </c>
      <c r="P39" s="13">
        <f>IF(O39&lt;=0,0,MIN(O39/(1-0),$E39))</f>
        <v/>
      </c>
      <c r="Q39" s="13">
        <f>P39*(1-0)</f>
        <v/>
      </c>
      <c r="R39" s="13">
        <f>O39-Q39</f>
        <v/>
      </c>
      <c r="S39" s="13">
        <f>J39*(Inputs!$C$13)+M39*($H39)+P39*(0)</f>
        <v/>
      </c>
      <c r="T39" s="13">
        <f>M39</f>
        <v/>
      </c>
      <c r="U39" s="13">
        <f>J39</f>
        <v/>
      </c>
      <c r="V39" s="13">
        <f>P39</f>
        <v/>
      </c>
      <c r="W39" s="13">
        <f>C39-T39</f>
        <v/>
      </c>
      <c r="X39" s="13">
        <f>D39-U39</f>
        <v/>
      </c>
      <c r="Y39" s="13">
        <f>E39-V39</f>
        <v/>
      </c>
      <c r="Z39" s="13">
        <f>IF(C39&gt;0,F39-T39*F39/C39,F39)</f>
        <v/>
      </c>
      <c r="AA39" s="13">
        <f>W39*(1+Inputs!$C$11)</f>
        <v/>
      </c>
      <c r="AB39" s="13">
        <f>X39*(1+Inputs!$C$11)</f>
        <v/>
      </c>
      <c r="AC39" s="13">
        <f>Y39*(1+Inputs!$C$11)</f>
        <v/>
      </c>
      <c r="AD39" s="13">
        <f>AA39*Inputs!$C$12*Inputs!$C$14</f>
        <v/>
      </c>
      <c r="AE39" s="13">
        <f>AA39-AD39</f>
        <v/>
      </c>
      <c r="AF39" s="13">
        <f>Z39+AE39*Inputs!$C$12*(1-Inputs!$C$14)</f>
        <v/>
      </c>
      <c r="AG39" s="13">
        <f>AE39+AB39+AC39</f>
        <v/>
      </c>
      <c r="AH39" s="13">
        <f>AI38+S39</f>
        <v/>
      </c>
      <c r="AI39" s="13">
        <f>AH39+AD39</f>
        <v/>
      </c>
      <c r="AJ39" s="23">
        <f>IF(OR(AJ38="yes",AND(AND(AJ38&lt;&gt;"yes",B39&lt;=Inputs!$C$15),R39&gt;1)),"yes","no")</f>
        <v/>
      </c>
    </row>
    <row r="40">
      <c r="B40" s="21" t="n">
        <v>32</v>
      </c>
      <c r="C40" s="13">
        <f>AE39</f>
        <v/>
      </c>
      <c r="D40" s="13">
        <f>AB39</f>
        <v/>
      </c>
      <c r="E40" s="13">
        <f>AC39</f>
        <v/>
      </c>
      <c r="F40" s="13">
        <f>AF39</f>
        <v/>
      </c>
      <c r="G40" s="14">
        <f>IF(C40&gt;0,MAX(0,1-F40/C40),0)</f>
        <v/>
      </c>
      <c r="H40" s="22">
        <f>G40*Inputs!$C$14</f>
        <v/>
      </c>
      <c r="I40" s="13">
        <f>IF(AND(AJ39&lt;&gt;"yes",B40&lt;=Inputs!$C$15),Inputs!$C$6,0)</f>
        <v/>
      </c>
      <c r="J40" s="13">
        <f>IF(I40&lt;=0,0,MIN(I40/(1-Inputs!$C$13),$D40))</f>
        <v/>
      </c>
      <c r="K40" s="13">
        <f>J40*(1-Inputs!$C$13)</f>
        <v/>
      </c>
      <c r="L40" s="13">
        <f>I40-K40</f>
        <v/>
      </c>
      <c r="M40" s="13">
        <f>IF(L40&lt;=0,0,MIN(L40/(1-$H40),$C40))</f>
        <v/>
      </c>
      <c r="N40" s="13">
        <f>M40*(1-$H40)</f>
        <v/>
      </c>
      <c r="O40" s="13">
        <f>L40-N40</f>
        <v/>
      </c>
      <c r="P40" s="13">
        <f>IF(O40&lt;=0,0,MIN(O40/(1-0),$E40))</f>
        <v/>
      </c>
      <c r="Q40" s="13">
        <f>P40*(1-0)</f>
        <v/>
      </c>
      <c r="R40" s="13">
        <f>O40-Q40</f>
        <v/>
      </c>
      <c r="S40" s="13">
        <f>J40*(Inputs!$C$13)+M40*($H40)+P40*(0)</f>
        <v/>
      </c>
      <c r="T40" s="13">
        <f>M40</f>
        <v/>
      </c>
      <c r="U40" s="13">
        <f>J40</f>
        <v/>
      </c>
      <c r="V40" s="13">
        <f>P40</f>
        <v/>
      </c>
      <c r="W40" s="13">
        <f>C40-T40</f>
        <v/>
      </c>
      <c r="X40" s="13">
        <f>D40-U40</f>
        <v/>
      </c>
      <c r="Y40" s="13">
        <f>E40-V40</f>
        <v/>
      </c>
      <c r="Z40" s="13">
        <f>IF(C40&gt;0,F40-T40*F40/C40,F40)</f>
        <v/>
      </c>
      <c r="AA40" s="13">
        <f>W40*(1+Inputs!$C$11)</f>
        <v/>
      </c>
      <c r="AB40" s="13">
        <f>X40*(1+Inputs!$C$11)</f>
        <v/>
      </c>
      <c r="AC40" s="13">
        <f>Y40*(1+Inputs!$C$11)</f>
        <v/>
      </c>
      <c r="AD40" s="13">
        <f>AA40*Inputs!$C$12*Inputs!$C$14</f>
        <v/>
      </c>
      <c r="AE40" s="13">
        <f>AA40-AD40</f>
        <v/>
      </c>
      <c r="AF40" s="13">
        <f>Z40+AE40*Inputs!$C$12*(1-Inputs!$C$14)</f>
        <v/>
      </c>
      <c r="AG40" s="13">
        <f>AE40+AB40+AC40</f>
        <v/>
      </c>
      <c r="AH40" s="13">
        <f>AI39+S40</f>
        <v/>
      </c>
      <c r="AI40" s="13">
        <f>AH40+AD40</f>
        <v/>
      </c>
      <c r="AJ40" s="23">
        <f>IF(OR(AJ39="yes",AND(AND(AJ39&lt;&gt;"yes",B40&lt;=Inputs!$C$15),R40&gt;1)),"yes","no")</f>
        <v/>
      </c>
    </row>
    <row r="41">
      <c r="B41" s="21" t="n">
        <v>33</v>
      </c>
      <c r="C41" s="13">
        <f>AE40</f>
        <v/>
      </c>
      <c r="D41" s="13">
        <f>AB40</f>
        <v/>
      </c>
      <c r="E41" s="13">
        <f>AC40</f>
        <v/>
      </c>
      <c r="F41" s="13">
        <f>AF40</f>
        <v/>
      </c>
      <c r="G41" s="14">
        <f>IF(C41&gt;0,MAX(0,1-F41/C41),0)</f>
        <v/>
      </c>
      <c r="H41" s="22">
        <f>G41*Inputs!$C$14</f>
        <v/>
      </c>
      <c r="I41" s="13">
        <f>IF(AND(AJ40&lt;&gt;"yes",B41&lt;=Inputs!$C$15),Inputs!$C$6,0)</f>
        <v/>
      </c>
      <c r="J41" s="13">
        <f>IF(I41&lt;=0,0,MIN(I41/(1-Inputs!$C$13),$D41))</f>
        <v/>
      </c>
      <c r="K41" s="13">
        <f>J41*(1-Inputs!$C$13)</f>
        <v/>
      </c>
      <c r="L41" s="13">
        <f>I41-K41</f>
        <v/>
      </c>
      <c r="M41" s="13">
        <f>IF(L41&lt;=0,0,MIN(L41/(1-$H41),$C41))</f>
        <v/>
      </c>
      <c r="N41" s="13">
        <f>M41*(1-$H41)</f>
        <v/>
      </c>
      <c r="O41" s="13">
        <f>L41-N41</f>
        <v/>
      </c>
      <c r="P41" s="13">
        <f>IF(O41&lt;=0,0,MIN(O41/(1-0),$E41))</f>
        <v/>
      </c>
      <c r="Q41" s="13">
        <f>P41*(1-0)</f>
        <v/>
      </c>
      <c r="R41" s="13">
        <f>O41-Q41</f>
        <v/>
      </c>
      <c r="S41" s="13">
        <f>J41*(Inputs!$C$13)+M41*($H41)+P41*(0)</f>
        <v/>
      </c>
      <c r="T41" s="13">
        <f>M41</f>
        <v/>
      </c>
      <c r="U41" s="13">
        <f>J41</f>
        <v/>
      </c>
      <c r="V41" s="13">
        <f>P41</f>
        <v/>
      </c>
      <c r="W41" s="13">
        <f>C41-T41</f>
        <v/>
      </c>
      <c r="X41" s="13">
        <f>D41-U41</f>
        <v/>
      </c>
      <c r="Y41" s="13">
        <f>E41-V41</f>
        <v/>
      </c>
      <c r="Z41" s="13">
        <f>IF(C41&gt;0,F41-T41*F41/C41,F41)</f>
        <v/>
      </c>
      <c r="AA41" s="13">
        <f>W41*(1+Inputs!$C$11)</f>
        <v/>
      </c>
      <c r="AB41" s="13">
        <f>X41*(1+Inputs!$C$11)</f>
        <v/>
      </c>
      <c r="AC41" s="13">
        <f>Y41*(1+Inputs!$C$11)</f>
        <v/>
      </c>
      <c r="AD41" s="13">
        <f>AA41*Inputs!$C$12*Inputs!$C$14</f>
        <v/>
      </c>
      <c r="AE41" s="13">
        <f>AA41-AD41</f>
        <v/>
      </c>
      <c r="AF41" s="13">
        <f>Z41+AE41*Inputs!$C$12*(1-Inputs!$C$14)</f>
        <v/>
      </c>
      <c r="AG41" s="13">
        <f>AE41+AB41+AC41</f>
        <v/>
      </c>
      <c r="AH41" s="13">
        <f>AI40+S41</f>
        <v/>
      </c>
      <c r="AI41" s="13">
        <f>AH41+AD41</f>
        <v/>
      </c>
      <c r="AJ41" s="23">
        <f>IF(OR(AJ40="yes",AND(AND(AJ40&lt;&gt;"yes",B41&lt;=Inputs!$C$15),R41&gt;1)),"yes","no")</f>
        <v/>
      </c>
    </row>
    <row r="42">
      <c r="B42" s="21" t="n">
        <v>34</v>
      </c>
      <c r="C42" s="13">
        <f>AE41</f>
        <v/>
      </c>
      <c r="D42" s="13">
        <f>AB41</f>
        <v/>
      </c>
      <c r="E42" s="13">
        <f>AC41</f>
        <v/>
      </c>
      <c r="F42" s="13">
        <f>AF41</f>
        <v/>
      </c>
      <c r="G42" s="14">
        <f>IF(C42&gt;0,MAX(0,1-F42/C42),0)</f>
        <v/>
      </c>
      <c r="H42" s="22">
        <f>G42*Inputs!$C$14</f>
        <v/>
      </c>
      <c r="I42" s="13">
        <f>IF(AND(AJ41&lt;&gt;"yes",B42&lt;=Inputs!$C$15),Inputs!$C$6,0)</f>
        <v/>
      </c>
      <c r="J42" s="13">
        <f>IF(I42&lt;=0,0,MIN(I42/(1-Inputs!$C$13),$D42))</f>
        <v/>
      </c>
      <c r="K42" s="13">
        <f>J42*(1-Inputs!$C$13)</f>
        <v/>
      </c>
      <c r="L42" s="13">
        <f>I42-K42</f>
        <v/>
      </c>
      <c r="M42" s="13">
        <f>IF(L42&lt;=0,0,MIN(L42/(1-$H42),$C42))</f>
        <v/>
      </c>
      <c r="N42" s="13">
        <f>M42*(1-$H42)</f>
        <v/>
      </c>
      <c r="O42" s="13">
        <f>L42-N42</f>
        <v/>
      </c>
      <c r="P42" s="13">
        <f>IF(O42&lt;=0,0,MIN(O42/(1-0),$E42))</f>
        <v/>
      </c>
      <c r="Q42" s="13">
        <f>P42*(1-0)</f>
        <v/>
      </c>
      <c r="R42" s="13">
        <f>O42-Q42</f>
        <v/>
      </c>
      <c r="S42" s="13">
        <f>J42*(Inputs!$C$13)+M42*($H42)+P42*(0)</f>
        <v/>
      </c>
      <c r="T42" s="13">
        <f>M42</f>
        <v/>
      </c>
      <c r="U42" s="13">
        <f>J42</f>
        <v/>
      </c>
      <c r="V42" s="13">
        <f>P42</f>
        <v/>
      </c>
      <c r="W42" s="13">
        <f>C42-T42</f>
        <v/>
      </c>
      <c r="X42" s="13">
        <f>D42-U42</f>
        <v/>
      </c>
      <c r="Y42" s="13">
        <f>E42-V42</f>
        <v/>
      </c>
      <c r="Z42" s="13">
        <f>IF(C42&gt;0,F42-T42*F42/C42,F42)</f>
        <v/>
      </c>
      <c r="AA42" s="13">
        <f>W42*(1+Inputs!$C$11)</f>
        <v/>
      </c>
      <c r="AB42" s="13">
        <f>X42*(1+Inputs!$C$11)</f>
        <v/>
      </c>
      <c r="AC42" s="13">
        <f>Y42*(1+Inputs!$C$11)</f>
        <v/>
      </c>
      <c r="AD42" s="13">
        <f>AA42*Inputs!$C$12*Inputs!$C$14</f>
        <v/>
      </c>
      <c r="AE42" s="13">
        <f>AA42-AD42</f>
        <v/>
      </c>
      <c r="AF42" s="13">
        <f>Z42+AE42*Inputs!$C$12*(1-Inputs!$C$14)</f>
        <v/>
      </c>
      <c r="AG42" s="13">
        <f>AE42+AB42+AC42</f>
        <v/>
      </c>
      <c r="AH42" s="13">
        <f>AI41+S42</f>
        <v/>
      </c>
      <c r="AI42" s="13">
        <f>AH42+AD42</f>
        <v/>
      </c>
      <c r="AJ42" s="23">
        <f>IF(OR(AJ41="yes",AND(AND(AJ41&lt;&gt;"yes",B42&lt;=Inputs!$C$15),R42&gt;1)),"yes","no")</f>
        <v/>
      </c>
    </row>
    <row r="43">
      <c r="B43" s="21" t="n">
        <v>35</v>
      </c>
      <c r="C43" s="13">
        <f>AE42</f>
        <v/>
      </c>
      <c r="D43" s="13">
        <f>AB42</f>
        <v/>
      </c>
      <c r="E43" s="13">
        <f>AC42</f>
        <v/>
      </c>
      <c r="F43" s="13">
        <f>AF42</f>
        <v/>
      </c>
      <c r="G43" s="14">
        <f>IF(C43&gt;0,MAX(0,1-F43/C43),0)</f>
        <v/>
      </c>
      <c r="H43" s="22">
        <f>G43*Inputs!$C$14</f>
        <v/>
      </c>
      <c r="I43" s="13">
        <f>IF(AND(AJ42&lt;&gt;"yes",B43&lt;=Inputs!$C$15),Inputs!$C$6,0)</f>
        <v/>
      </c>
      <c r="J43" s="13">
        <f>IF(I43&lt;=0,0,MIN(I43/(1-Inputs!$C$13),$D43))</f>
        <v/>
      </c>
      <c r="K43" s="13">
        <f>J43*(1-Inputs!$C$13)</f>
        <v/>
      </c>
      <c r="L43" s="13">
        <f>I43-K43</f>
        <v/>
      </c>
      <c r="M43" s="13">
        <f>IF(L43&lt;=0,0,MIN(L43/(1-$H43),$C43))</f>
        <v/>
      </c>
      <c r="N43" s="13">
        <f>M43*(1-$H43)</f>
        <v/>
      </c>
      <c r="O43" s="13">
        <f>L43-N43</f>
        <v/>
      </c>
      <c r="P43" s="13">
        <f>IF(O43&lt;=0,0,MIN(O43/(1-0),$E43))</f>
        <v/>
      </c>
      <c r="Q43" s="13">
        <f>P43*(1-0)</f>
        <v/>
      </c>
      <c r="R43" s="13">
        <f>O43-Q43</f>
        <v/>
      </c>
      <c r="S43" s="13">
        <f>J43*(Inputs!$C$13)+M43*($H43)+P43*(0)</f>
        <v/>
      </c>
      <c r="T43" s="13">
        <f>M43</f>
        <v/>
      </c>
      <c r="U43" s="13">
        <f>J43</f>
        <v/>
      </c>
      <c r="V43" s="13">
        <f>P43</f>
        <v/>
      </c>
      <c r="W43" s="13">
        <f>C43-T43</f>
        <v/>
      </c>
      <c r="X43" s="13">
        <f>D43-U43</f>
        <v/>
      </c>
      <c r="Y43" s="13">
        <f>E43-V43</f>
        <v/>
      </c>
      <c r="Z43" s="13">
        <f>IF(C43&gt;0,F43-T43*F43/C43,F43)</f>
        <v/>
      </c>
      <c r="AA43" s="13">
        <f>W43*(1+Inputs!$C$11)</f>
        <v/>
      </c>
      <c r="AB43" s="13">
        <f>X43*(1+Inputs!$C$11)</f>
        <v/>
      </c>
      <c r="AC43" s="13">
        <f>Y43*(1+Inputs!$C$11)</f>
        <v/>
      </c>
      <c r="AD43" s="13">
        <f>AA43*Inputs!$C$12*Inputs!$C$14</f>
        <v/>
      </c>
      <c r="AE43" s="13">
        <f>AA43-AD43</f>
        <v/>
      </c>
      <c r="AF43" s="13">
        <f>Z43+AE43*Inputs!$C$12*(1-Inputs!$C$14)</f>
        <v/>
      </c>
      <c r="AG43" s="13">
        <f>AE43+AB43+AC43</f>
        <v/>
      </c>
      <c r="AH43" s="13">
        <f>AI42+S43</f>
        <v/>
      </c>
      <c r="AI43" s="13">
        <f>AH43+AD43</f>
        <v/>
      </c>
      <c r="AJ43" s="23">
        <f>IF(OR(AJ42="yes",AND(AND(AJ42&lt;&gt;"yes",B43&lt;=Inputs!$C$15),R43&gt;1)),"yes","no")</f>
        <v/>
      </c>
    </row>
    <row r="44">
      <c r="B44" s="21" t="n">
        <v>36</v>
      </c>
      <c r="C44" s="13">
        <f>AE43</f>
        <v/>
      </c>
      <c r="D44" s="13">
        <f>AB43</f>
        <v/>
      </c>
      <c r="E44" s="13">
        <f>AC43</f>
        <v/>
      </c>
      <c r="F44" s="13">
        <f>AF43</f>
        <v/>
      </c>
      <c r="G44" s="14">
        <f>IF(C44&gt;0,MAX(0,1-F44/C44),0)</f>
        <v/>
      </c>
      <c r="H44" s="22">
        <f>G44*Inputs!$C$14</f>
        <v/>
      </c>
      <c r="I44" s="13">
        <f>IF(AND(AJ43&lt;&gt;"yes",B44&lt;=Inputs!$C$15),Inputs!$C$6,0)</f>
        <v/>
      </c>
      <c r="J44" s="13">
        <f>IF(I44&lt;=0,0,MIN(I44/(1-Inputs!$C$13),$D44))</f>
        <v/>
      </c>
      <c r="K44" s="13">
        <f>J44*(1-Inputs!$C$13)</f>
        <v/>
      </c>
      <c r="L44" s="13">
        <f>I44-K44</f>
        <v/>
      </c>
      <c r="M44" s="13">
        <f>IF(L44&lt;=0,0,MIN(L44/(1-$H44),$C44))</f>
        <v/>
      </c>
      <c r="N44" s="13">
        <f>M44*(1-$H44)</f>
        <v/>
      </c>
      <c r="O44" s="13">
        <f>L44-N44</f>
        <v/>
      </c>
      <c r="P44" s="13">
        <f>IF(O44&lt;=0,0,MIN(O44/(1-0),$E44))</f>
        <v/>
      </c>
      <c r="Q44" s="13">
        <f>P44*(1-0)</f>
        <v/>
      </c>
      <c r="R44" s="13">
        <f>O44-Q44</f>
        <v/>
      </c>
      <c r="S44" s="13">
        <f>J44*(Inputs!$C$13)+M44*($H44)+P44*(0)</f>
        <v/>
      </c>
      <c r="T44" s="13">
        <f>M44</f>
        <v/>
      </c>
      <c r="U44" s="13">
        <f>J44</f>
        <v/>
      </c>
      <c r="V44" s="13">
        <f>P44</f>
        <v/>
      </c>
      <c r="W44" s="13">
        <f>C44-T44</f>
        <v/>
      </c>
      <c r="X44" s="13">
        <f>D44-U44</f>
        <v/>
      </c>
      <c r="Y44" s="13">
        <f>E44-V44</f>
        <v/>
      </c>
      <c r="Z44" s="13">
        <f>IF(C44&gt;0,F44-T44*F44/C44,F44)</f>
        <v/>
      </c>
      <c r="AA44" s="13">
        <f>W44*(1+Inputs!$C$11)</f>
        <v/>
      </c>
      <c r="AB44" s="13">
        <f>X44*(1+Inputs!$C$11)</f>
        <v/>
      </c>
      <c r="AC44" s="13">
        <f>Y44*(1+Inputs!$C$11)</f>
        <v/>
      </c>
      <c r="AD44" s="13">
        <f>AA44*Inputs!$C$12*Inputs!$C$14</f>
        <v/>
      </c>
      <c r="AE44" s="13">
        <f>AA44-AD44</f>
        <v/>
      </c>
      <c r="AF44" s="13">
        <f>Z44+AE44*Inputs!$C$12*(1-Inputs!$C$14)</f>
        <v/>
      </c>
      <c r="AG44" s="13">
        <f>AE44+AB44+AC44</f>
        <v/>
      </c>
      <c r="AH44" s="13">
        <f>AI43+S44</f>
        <v/>
      </c>
      <c r="AI44" s="13">
        <f>AH44+AD44</f>
        <v/>
      </c>
      <c r="AJ44" s="23">
        <f>IF(OR(AJ43="yes",AND(AND(AJ43&lt;&gt;"yes",B44&lt;=Inputs!$C$15),R44&gt;1)),"yes","no")</f>
        <v/>
      </c>
    </row>
    <row r="45">
      <c r="B45" s="21" t="n">
        <v>37</v>
      </c>
      <c r="C45" s="13">
        <f>AE44</f>
        <v/>
      </c>
      <c r="D45" s="13">
        <f>AB44</f>
        <v/>
      </c>
      <c r="E45" s="13">
        <f>AC44</f>
        <v/>
      </c>
      <c r="F45" s="13">
        <f>AF44</f>
        <v/>
      </c>
      <c r="G45" s="14">
        <f>IF(C45&gt;0,MAX(0,1-F45/C45),0)</f>
        <v/>
      </c>
      <c r="H45" s="22">
        <f>G45*Inputs!$C$14</f>
        <v/>
      </c>
      <c r="I45" s="13">
        <f>IF(AND(AJ44&lt;&gt;"yes",B45&lt;=Inputs!$C$15),Inputs!$C$6,0)</f>
        <v/>
      </c>
      <c r="J45" s="13">
        <f>IF(I45&lt;=0,0,MIN(I45/(1-Inputs!$C$13),$D45))</f>
        <v/>
      </c>
      <c r="K45" s="13">
        <f>J45*(1-Inputs!$C$13)</f>
        <v/>
      </c>
      <c r="L45" s="13">
        <f>I45-K45</f>
        <v/>
      </c>
      <c r="M45" s="13">
        <f>IF(L45&lt;=0,0,MIN(L45/(1-$H45),$C45))</f>
        <v/>
      </c>
      <c r="N45" s="13">
        <f>M45*(1-$H45)</f>
        <v/>
      </c>
      <c r="O45" s="13">
        <f>L45-N45</f>
        <v/>
      </c>
      <c r="P45" s="13">
        <f>IF(O45&lt;=0,0,MIN(O45/(1-0),$E45))</f>
        <v/>
      </c>
      <c r="Q45" s="13">
        <f>P45*(1-0)</f>
        <v/>
      </c>
      <c r="R45" s="13">
        <f>O45-Q45</f>
        <v/>
      </c>
      <c r="S45" s="13">
        <f>J45*(Inputs!$C$13)+M45*($H45)+P45*(0)</f>
        <v/>
      </c>
      <c r="T45" s="13">
        <f>M45</f>
        <v/>
      </c>
      <c r="U45" s="13">
        <f>J45</f>
        <v/>
      </c>
      <c r="V45" s="13">
        <f>P45</f>
        <v/>
      </c>
      <c r="W45" s="13">
        <f>C45-T45</f>
        <v/>
      </c>
      <c r="X45" s="13">
        <f>D45-U45</f>
        <v/>
      </c>
      <c r="Y45" s="13">
        <f>E45-V45</f>
        <v/>
      </c>
      <c r="Z45" s="13">
        <f>IF(C45&gt;0,F45-T45*F45/C45,F45)</f>
        <v/>
      </c>
      <c r="AA45" s="13">
        <f>W45*(1+Inputs!$C$11)</f>
        <v/>
      </c>
      <c r="AB45" s="13">
        <f>X45*(1+Inputs!$C$11)</f>
        <v/>
      </c>
      <c r="AC45" s="13">
        <f>Y45*(1+Inputs!$C$11)</f>
        <v/>
      </c>
      <c r="AD45" s="13">
        <f>AA45*Inputs!$C$12*Inputs!$C$14</f>
        <v/>
      </c>
      <c r="AE45" s="13">
        <f>AA45-AD45</f>
        <v/>
      </c>
      <c r="AF45" s="13">
        <f>Z45+AE45*Inputs!$C$12*(1-Inputs!$C$14)</f>
        <v/>
      </c>
      <c r="AG45" s="13">
        <f>AE45+AB45+AC45</f>
        <v/>
      </c>
      <c r="AH45" s="13">
        <f>AI44+S45</f>
        <v/>
      </c>
      <c r="AI45" s="13">
        <f>AH45+AD45</f>
        <v/>
      </c>
      <c r="AJ45" s="23">
        <f>IF(OR(AJ44="yes",AND(AND(AJ44&lt;&gt;"yes",B45&lt;=Inputs!$C$15),R45&gt;1)),"yes","no")</f>
        <v/>
      </c>
    </row>
    <row r="46">
      <c r="B46" s="21" t="n">
        <v>38</v>
      </c>
      <c r="C46" s="13">
        <f>AE45</f>
        <v/>
      </c>
      <c r="D46" s="13">
        <f>AB45</f>
        <v/>
      </c>
      <c r="E46" s="13">
        <f>AC45</f>
        <v/>
      </c>
      <c r="F46" s="13">
        <f>AF45</f>
        <v/>
      </c>
      <c r="G46" s="14">
        <f>IF(C46&gt;0,MAX(0,1-F46/C46),0)</f>
        <v/>
      </c>
      <c r="H46" s="22">
        <f>G46*Inputs!$C$14</f>
        <v/>
      </c>
      <c r="I46" s="13">
        <f>IF(AND(AJ45&lt;&gt;"yes",B46&lt;=Inputs!$C$15),Inputs!$C$6,0)</f>
        <v/>
      </c>
      <c r="J46" s="13">
        <f>IF(I46&lt;=0,0,MIN(I46/(1-Inputs!$C$13),$D46))</f>
        <v/>
      </c>
      <c r="K46" s="13">
        <f>J46*(1-Inputs!$C$13)</f>
        <v/>
      </c>
      <c r="L46" s="13">
        <f>I46-K46</f>
        <v/>
      </c>
      <c r="M46" s="13">
        <f>IF(L46&lt;=0,0,MIN(L46/(1-$H46),$C46))</f>
        <v/>
      </c>
      <c r="N46" s="13">
        <f>M46*(1-$H46)</f>
        <v/>
      </c>
      <c r="O46" s="13">
        <f>L46-N46</f>
        <v/>
      </c>
      <c r="P46" s="13">
        <f>IF(O46&lt;=0,0,MIN(O46/(1-0),$E46))</f>
        <v/>
      </c>
      <c r="Q46" s="13">
        <f>P46*(1-0)</f>
        <v/>
      </c>
      <c r="R46" s="13">
        <f>O46-Q46</f>
        <v/>
      </c>
      <c r="S46" s="13">
        <f>J46*(Inputs!$C$13)+M46*($H46)+P46*(0)</f>
        <v/>
      </c>
      <c r="T46" s="13">
        <f>M46</f>
        <v/>
      </c>
      <c r="U46" s="13">
        <f>J46</f>
        <v/>
      </c>
      <c r="V46" s="13">
        <f>P46</f>
        <v/>
      </c>
      <c r="W46" s="13">
        <f>C46-T46</f>
        <v/>
      </c>
      <c r="X46" s="13">
        <f>D46-U46</f>
        <v/>
      </c>
      <c r="Y46" s="13">
        <f>E46-V46</f>
        <v/>
      </c>
      <c r="Z46" s="13">
        <f>IF(C46&gt;0,F46-T46*F46/C46,F46)</f>
        <v/>
      </c>
      <c r="AA46" s="13">
        <f>W46*(1+Inputs!$C$11)</f>
        <v/>
      </c>
      <c r="AB46" s="13">
        <f>X46*(1+Inputs!$C$11)</f>
        <v/>
      </c>
      <c r="AC46" s="13">
        <f>Y46*(1+Inputs!$C$11)</f>
        <v/>
      </c>
      <c r="AD46" s="13">
        <f>AA46*Inputs!$C$12*Inputs!$C$14</f>
        <v/>
      </c>
      <c r="AE46" s="13">
        <f>AA46-AD46</f>
        <v/>
      </c>
      <c r="AF46" s="13">
        <f>Z46+AE46*Inputs!$C$12*(1-Inputs!$C$14)</f>
        <v/>
      </c>
      <c r="AG46" s="13">
        <f>AE46+AB46+AC46</f>
        <v/>
      </c>
      <c r="AH46" s="13">
        <f>AI45+S46</f>
        <v/>
      </c>
      <c r="AI46" s="13">
        <f>AH46+AD46</f>
        <v/>
      </c>
      <c r="AJ46" s="23">
        <f>IF(OR(AJ45="yes",AND(AND(AJ45&lt;&gt;"yes",B46&lt;=Inputs!$C$15),R46&gt;1)),"yes","no")</f>
        <v/>
      </c>
    </row>
    <row r="47">
      <c r="B47" s="21" t="n">
        <v>39</v>
      </c>
      <c r="C47" s="13">
        <f>AE46</f>
        <v/>
      </c>
      <c r="D47" s="13">
        <f>AB46</f>
        <v/>
      </c>
      <c r="E47" s="13">
        <f>AC46</f>
        <v/>
      </c>
      <c r="F47" s="13">
        <f>AF46</f>
        <v/>
      </c>
      <c r="G47" s="14">
        <f>IF(C47&gt;0,MAX(0,1-F47/C47),0)</f>
        <v/>
      </c>
      <c r="H47" s="22">
        <f>G47*Inputs!$C$14</f>
        <v/>
      </c>
      <c r="I47" s="13">
        <f>IF(AND(AJ46&lt;&gt;"yes",B47&lt;=Inputs!$C$15),Inputs!$C$6,0)</f>
        <v/>
      </c>
      <c r="J47" s="13">
        <f>IF(I47&lt;=0,0,MIN(I47/(1-Inputs!$C$13),$D47))</f>
        <v/>
      </c>
      <c r="K47" s="13">
        <f>J47*(1-Inputs!$C$13)</f>
        <v/>
      </c>
      <c r="L47" s="13">
        <f>I47-K47</f>
        <v/>
      </c>
      <c r="M47" s="13">
        <f>IF(L47&lt;=0,0,MIN(L47/(1-$H47),$C47))</f>
        <v/>
      </c>
      <c r="N47" s="13">
        <f>M47*(1-$H47)</f>
        <v/>
      </c>
      <c r="O47" s="13">
        <f>L47-N47</f>
        <v/>
      </c>
      <c r="P47" s="13">
        <f>IF(O47&lt;=0,0,MIN(O47/(1-0),$E47))</f>
        <v/>
      </c>
      <c r="Q47" s="13">
        <f>P47*(1-0)</f>
        <v/>
      </c>
      <c r="R47" s="13">
        <f>O47-Q47</f>
        <v/>
      </c>
      <c r="S47" s="13">
        <f>J47*(Inputs!$C$13)+M47*($H47)+P47*(0)</f>
        <v/>
      </c>
      <c r="T47" s="13">
        <f>M47</f>
        <v/>
      </c>
      <c r="U47" s="13">
        <f>J47</f>
        <v/>
      </c>
      <c r="V47" s="13">
        <f>P47</f>
        <v/>
      </c>
      <c r="W47" s="13">
        <f>C47-T47</f>
        <v/>
      </c>
      <c r="X47" s="13">
        <f>D47-U47</f>
        <v/>
      </c>
      <c r="Y47" s="13">
        <f>E47-V47</f>
        <v/>
      </c>
      <c r="Z47" s="13">
        <f>IF(C47&gt;0,F47-T47*F47/C47,F47)</f>
        <v/>
      </c>
      <c r="AA47" s="13">
        <f>W47*(1+Inputs!$C$11)</f>
        <v/>
      </c>
      <c r="AB47" s="13">
        <f>X47*(1+Inputs!$C$11)</f>
        <v/>
      </c>
      <c r="AC47" s="13">
        <f>Y47*(1+Inputs!$C$11)</f>
        <v/>
      </c>
      <c r="AD47" s="13">
        <f>AA47*Inputs!$C$12*Inputs!$C$14</f>
        <v/>
      </c>
      <c r="AE47" s="13">
        <f>AA47-AD47</f>
        <v/>
      </c>
      <c r="AF47" s="13">
        <f>Z47+AE47*Inputs!$C$12*(1-Inputs!$C$14)</f>
        <v/>
      </c>
      <c r="AG47" s="13">
        <f>AE47+AB47+AC47</f>
        <v/>
      </c>
      <c r="AH47" s="13">
        <f>AI46+S47</f>
        <v/>
      </c>
      <c r="AI47" s="13">
        <f>AH47+AD47</f>
        <v/>
      </c>
      <c r="AJ47" s="23">
        <f>IF(OR(AJ46="yes",AND(AND(AJ46&lt;&gt;"yes",B47&lt;=Inputs!$C$15),R47&gt;1)),"yes","no")</f>
        <v/>
      </c>
    </row>
    <row r="48">
      <c r="B48" s="21" t="n">
        <v>40</v>
      </c>
      <c r="C48" s="13">
        <f>AE47</f>
        <v/>
      </c>
      <c r="D48" s="13">
        <f>AB47</f>
        <v/>
      </c>
      <c r="E48" s="13">
        <f>AC47</f>
        <v/>
      </c>
      <c r="F48" s="13">
        <f>AF47</f>
        <v/>
      </c>
      <c r="G48" s="14">
        <f>IF(C48&gt;0,MAX(0,1-F48/C48),0)</f>
        <v/>
      </c>
      <c r="H48" s="22">
        <f>G48*Inputs!$C$14</f>
        <v/>
      </c>
      <c r="I48" s="13">
        <f>IF(AND(AJ47&lt;&gt;"yes",B48&lt;=Inputs!$C$15),Inputs!$C$6,0)</f>
        <v/>
      </c>
      <c r="J48" s="13">
        <f>IF(I48&lt;=0,0,MIN(I48/(1-Inputs!$C$13),$D48))</f>
        <v/>
      </c>
      <c r="K48" s="13">
        <f>J48*(1-Inputs!$C$13)</f>
        <v/>
      </c>
      <c r="L48" s="13">
        <f>I48-K48</f>
        <v/>
      </c>
      <c r="M48" s="13">
        <f>IF(L48&lt;=0,0,MIN(L48/(1-$H48),$C48))</f>
        <v/>
      </c>
      <c r="N48" s="13">
        <f>M48*(1-$H48)</f>
        <v/>
      </c>
      <c r="O48" s="13">
        <f>L48-N48</f>
        <v/>
      </c>
      <c r="P48" s="13">
        <f>IF(O48&lt;=0,0,MIN(O48/(1-0),$E48))</f>
        <v/>
      </c>
      <c r="Q48" s="13">
        <f>P48*(1-0)</f>
        <v/>
      </c>
      <c r="R48" s="13">
        <f>O48-Q48</f>
        <v/>
      </c>
      <c r="S48" s="13">
        <f>J48*(Inputs!$C$13)+M48*($H48)+P48*(0)</f>
        <v/>
      </c>
      <c r="T48" s="13">
        <f>M48</f>
        <v/>
      </c>
      <c r="U48" s="13">
        <f>J48</f>
        <v/>
      </c>
      <c r="V48" s="13">
        <f>P48</f>
        <v/>
      </c>
      <c r="W48" s="13">
        <f>C48-T48</f>
        <v/>
      </c>
      <c r="X48" s="13">
        <f>D48-U48</f>
        <v/>
      </c>
      <c r="Y48" s="13">
        <f>E48-V48</f>
        <v/>
      </c>
      <c r="Z48" s="13">
        <f>IF(C48&gt;0,F48-T48*F48/C48,F48)</f>
        <v/>
      </c>
      <c r="AA48" s="13">
        <f>W48*(1+Inputs!$C$11)</f>
        <v/>
      </c>
      <c r="AB48" s="13">
        <f>X48*(1+Inputs!$C$11)</f>
        <v/>
      </c>
      <c r="AC48" s="13">
        <f>Y48*(1+Inputs!$C$11)</f>
        <v/>
      </c>
      <c r="AD48" s="13">
        <f>AA48*Inputs!$C$12*Inputs!$C$14</f>
        <v/>
      </c>
      <c r="AE48" s="13">
        <f>AA48-AD48</f>
        <v/>
      </c>
      <c r="AF48" s="13">
        <f>Z48+AE48*Inputs!$C$12*(1-Inputs!$C$14)</f>
        <v/>
      </c>
      <c r="AG48" s="13">
        <f>AE48+AB48+AC48</f>
        <v/>
      </c>
      <c r="AH48" s="13">
        <f>AI47+S48</f>
        <v/>
      </c>
      <c r="AI48" s="13">
        <f>AH48+AD48</f>
        <v/>
      </c>
      <c r="AJ48" s="23">
        <f>IF(OR(AJ47="yes",AND(AND(AJ47&lt;&gt;"yes",B48&lt;=Inputs!$C$15),R48&gt;1)),"yes","no")</f>
        <v/>
      </c>
    </row>
    <row r="49">
      <c r="B49" s="21" t="n">
        <v>41</v>
      </c>
      <c r="C49" s="13">
        <f>AE48</f>
        <v/>
      </c>
      <c r="D49" s="13">
        <f>AB48</f>
        <v/>
      </c>
      <c r="E49" s="13">
        <f>AC48</f>
        <v/>
      </c>
      <c r="F49" s="13">
        <f>AF48</f>
        <v/>
      </c>
      <c r="G49" s="14">
        <f>IF(C49&gt;0,MAX(0,1-F49/C49),0)</f>
        <v/>
      </c>
      <c r="H49" s="22">
        <f>G49*Inputs!$C$14</f>
        <v/>
      </c>
      <c r="I49" s="13">
        <f>IF(AND(AJ48&lt;&gt;"yes",B49&lt;=Inputs!$C$15),Inputs!$C$6,0)</f>
        <v/>
      </c>
      <c r="J49" s="13">
        <f>IF(I49&lt;=0,0,MIN(I49/(1-Inputs!$C$13),$D49))</f>
        <v/>
      </c>
      <c r="K49" s="13">
        <f>J49*(1-Inputs!$C$13)</f>
        <v/>
      </c>
      <c r="L49" s="13">
        <f>I49-K49</f>
        <v/>
      </c>
      <c r="M49" s="13">
        <f>IF(L49&lt;=0,0,MIN(L49/(1-$H49),$C49))</f>
        <v/>
      </c>
      <c r="N49" s="13">
        <f>M49*(1-$H49)</f>
        <v/>
      </c>
      <c r="O49" s="13">
        <f>L49-N49</f>
        <v/>
      </c>
      <c r="P49" s="13">
        <f>IF(O49&lt;=0,0,MIN(O49/(1-0),$E49))</f>
        <v/>
      </c>
      <c r="Q49" s="13">
        <f>P49*(1-0)</f>
        <v/>
      </c>
      <c r="R49" s="13">
        <f>O49-Q49</f>
        <v/>
      </c>
      <c r="S49" s="13">
        <f>J49*(Inputs!$C$13)+M49*($H49)+P49*(0)</f>
        <v/>
      </c>
      <c r="T49" s="13">
        <f>M49</f>
        <v/>
      </c>
      <c r="U49" s="13">
        <f>J49</f>
        <v/>
      </c>
      <c r="V49" s="13">
        <f>P49</f>
        <v/>
      </c>
      <c r="W49" s="13">
        <f>C49-T49</f>
        <v/>
      </c>
      <c r="X49" s="13">
        <f>D49-U49</f>
        <v/>
      </c>
      <c r="Y49" s="13">
        <f>E49-V49</f>
        <v/>
      </c>
      <c r="Z49" s="13">
        <f>IF(C49&gt;0,F49-T49*F49/C49,F49)</f>
        <v/>
      </c>
      <c r="AA49" s="13">
        <f>W49*(1+Inputs!$C$11)</f>
        <v/>
      </c>
      <c r="AB49" s="13">
        <f>X49*(1+Inputs!$C$11)</f>
        <v/>
      </c>
      <c r="AC49" s="13">
        <f>Y49*(1+Inputs!$C$11)</f>
        <v/>
      </c>
      <c r="AD49" s="13">
        <f>AA49*Inputs!$C$12*Inputs!$C$14</f>
        <v/>
      </c>
      <c r="AE49" s="13">
        <f>AA49-AD49</f>
        <v/>
      </c>
      <c r="AF49" s="13">
        <f>Z49+AE49*Inputs!$C$12*(1-Inputs!$C$14)</f>
        <v/>
      </c>
      <c r="AG49" s="13">
        <f>AE49+AB49+AC49</f>
        <v/>
      </c>
      <c r="AH49" s="13">
        <f>AI48+S49</f>
        <v/>
      </c>
      <c r="AI49" s="13">
        <f>AH49+AD49</f>
        <v/>
      </c>
      <c r="AJ49" s="23">
        <f>IF(OR(AJ48="yes",AND(AND(AJ48&lt;&gt;"yes",B49&lt;=Inputs!$C$15),R49&gt;1)),"yes","no")</f>
        <v/>
      </c>
    </row>
    <row r="50">
      <c r="B50" s="21" t="n">
        <v>42</v>
      </c>
      <c r="C50" s="13">
        <f>AE49</f>
        <v/>
      </c>
      <c r="D50" s="13">
        <f>AB49</f>
        <v/>
      </c>
      <c r="E50" s="13">
        <f>AC49</f>
        <v/>
      </c>
      <c r="F50" s="13">
        <f>AF49</f>
        <v/>
      </c>
      <c r="G50" s="14">
        <f>IF(C50&gt;0,MAX(0,1-F50/C50),0)</f>
        <v/>
      </c>
      <c r="H50" s="22">
        <f>G50*Inputs!$C$14</f>
        <v/>
      </c>
      <c r="I50" s="13">
        <f>IF(AND(AJ49&lt;&gt;"yes",B50&lt;=Inputs!$C$15),Inputs!$C$6,0)</f>
        <v/>
      </c>
      <c r="J50" s="13">
        <f>IF(I50&lt;=0,0,MIN(I50/(1-Inputs!$C$13),$D50))</f>
        <v/>
      </c>
      <c r="K50" s="13">
        <f>J50*(1-Inputs!$C$13)</f>
        <v/>
      </c>
      <c r="L50" s="13">
        <f>I50-K50</f>
        <v/>
      </c>
      <c r="M50" s="13">
        <f>IF(L50&lt;=0,0,MIN(L50/(1-$H50),$C50))</f>
        <v/>
      </c>
      <c r="N50" s="13">
        <f>M50*(1-$H50)</f>
        <v/>
      </c>
      <c r="O50" s="13">
        <f>L50-N50</f>
        <v/>
      </c>
      <c r="P50" s="13">
        <f>IF(O50&lt;=0,0,MIN(O50/(1-0),$E50))</f>
        <v/>
      </c>
      <c r="Q50" s="13">
        <f>P50*(1-0)</f>
        <v/>
      </c>
      <c r="R50" s="13">
        <f>O50-Q50</f>
        <v/>
      </c>
      <c r="S50" s="13">
        <f>J50*(Inputs!$C$13)+M50*($H50)+P50*(0)</f>
        <v/>
      </c>
      <c r="T50" s="13">
        <f>M50</f>
        <v/>
      </c>
      <c r="U50" s="13">
        <f>J50</f>
        <v/>
      </c>
      <c r="V50" s="13">
        <f>P50</f>
        <v/>
      </c>
      <c r="W50" s="13">
        <f>C50-T50</f>
        <v/>
      </c>
      <c r="X50" s="13">
        <f>D50-U50</f>
        <v/>
      </c>
      <c r="Y50" s="13">
        <f>E50-V50</f>
        <v/>
      </c>
      <c r="Z50" s="13">
        <f>IF(C50&gt;0,F50-T50*F50/C50,F50)</f>
        <v/>
      </c>
      <c r="AA50" s="13">
        <f>W50*(1+Inputs!$C$11)</f>
        <v/>
      </c>
      <c r="AB50" s="13">
        <f>X50*(1+Inputs!$C$11)</f>
        <v/>
      </c>
      <c r="AC50" s="13">
        <f>Y50*(1+Inputs!$C$11)</f>
        <v/>
      </c>
      <c r="AD50" s="13">
        <f>AA50*Inputs!$C$12*Inputs!$C$14</f>
        <v/>
      </c>
      <c r="AE50" s="13">
        <f>AA50-AD50</f>
        <v/>
      </c>
      <c r="AF50" s="13">
        <f>Z50+AE50*Inputs!$C$12*(1-Inputs!$C$14)</f>
        <v/>
      </c>
      <c r="AG50" s="13">
        <f>AE50+AB50+AC50</f>
        <v/>
      </c>
      <c r="AH50" s="13">
        <f>AI49+S50</f>
        <v/>
      </c>
      <c r="AI50" s="13">
        <f>AH50+AD50</f>
        <v/>
      </c>
      <c r="AJ50" s="23">
        <f>IF(OR(AJ49="yes",AND(AND(AJ49&lt;&gt;"yes",B50&lt;=Inputs!$C$15),R50&gt;1)),"yes","no")</f>
        <v/>
      </c>
    </row>
    <row r="51">
      <c r="B51" s="21" t="n">
        <v>43</v>
      </c>
      <c r="C51" s="13">
        <f>AE50</f>
        <v/>
      </c>
      <c r="D51" s="13">
        <f>AB50</f>
        <v/>
      </c>
      <c r="E51" s="13">
        <f>AC50</f>
        <v/>
      </c>
      <c r="F51" s="13">
        <f>AF50</f>
        <v/>
      </c>
      <c r="G51" s="14">
        <f>IF(C51&gt;0,MAX(0,1-F51/C51),0)</f>
        <v/>
      </c>
      <c r="H51" s="22">
        <f>G51*Inputs!$C$14</f>
        <v/>
      </c>
      <c r="I51" s="13">
        <f>IF(AND(AJ50&lt;&gt;"yes",B51&lt;=Inputs!$C$15),Inputs!$C$6,0)</f>
        <v/>
      </c>
      <c r="J51" s="13">
        <f>IF(I51&lt;=0,0,MIN(I51/(1-Inputs!$C$13),$D51))</f>
        <v/>
      </c>
      <c r="K51" s="13">
        <f>J51*(1-Inputs!$C$13)</f>
        <v/>
      </c>
      <c r="L51" s="13">
        <f>I51-K51</f>
        <v/>
      </c>
      <c r="M51" s="13">
        <f>IF(L51&lt;=0,0,MIN(L51/(1-$H51),$C51))</f>
        <v/>
      </c>
      <c r="N51" s="13">
        <f>M51*(1-$H51)</f>
        <v/>
      </c>
      <c r="O51" s="13">
        <f>L51-N51</f>
        <v/>
      </c>
      <c r="P51" s="13">
        <f>IF(O51&lt;=0,0,MIN(O51/(1-0),$E51))</f>
        <v/>
      </c>
      <c r="Q51" s="13">
        <f>P51*(1-0)</f>
        <v/>
      </c>
      <c r="R51" s="13">
        <f>O51-Q51</f>
        <v/>
      </c>
      <c r="S51" s="13">
        <f>J51*(Inputs!$C$13)+M51*($H51)+P51*(0)</f>
        <v/>
      </c>
      <c r="T51" s="13">
        <f>M51</f>
        <v/>
      </c>
      <c r="U51" s="13">
        <f>J51</f>
        <v/>
      </c>
      <c r="V51" s="13">
        <f>P51</f>
        <v/>
      </c>
      <c r="W51" s="13">
        <f>C51-T51</f>
        <v/>
      </c>
      <c r="X51" s="13">
        <f>D51-U51</f>
        <v/>
      </c>
      <c r="Y51" s="13">
        <f>E51-V51</f>
        <v/>
      </c>
      <c r="Z51" s="13">
        <f>IF(C51&gt;0,F51-T51*F51/C51,F51)</f>
        <v/>
      </c>
      <c r="AA51" s="13">
        <f>W51*(1+Inputs!$C$11)</f>
        <v/>
      </c>
      <c r="AB51" s="13">
        <f>X51*(1+Inputs!$C$11)</f>
        <v/>
      </c>
      <c r="AC51" s="13">
        <f>Y51*(1+Inputs!$C$11)</f>
        <v/>
      </c>
      <c r="AD51" s="13">
        <f>AA51*Inputs!$C$12*Inputs!$C$14</f>
        <v/>
      </c>
      <c r="AE51" s="13">
        <f>AA51-AD51</f>
        <v/>
      </c>
      <c r="AF51" s="13">
        <f>Z51+AE51*Inputs!$C$12*(1-Inputs!$C$14)</f>
        <v/>
      </c>
      <c r="AG51" s="13">
        <f>AE51+AB51+AC51</f>
        <v/>
      </c>
      <c r="AH51" s="13">
        <f>AI50+S51</f>
        <v/>
      </c>
      <c r="AI51" s="13">
        <f>AH51+AD51</f>
        <v/>
      </c>
      <c r="AJ51" s="23">
        <f>IF(OR(AJ50="yes",AND(AND(AJ50&lt;&gt;"yes",B51&lt;=Inputs!$C$15),R51&gt;1)),"yes","no")</f>
        <v/>
      </c>
    </row>
    <row r="52">
      <c r="B52" s="21" t="n">
        <v>44</v>
      </c>
      <c r="C52" s="13">
        <f>AE51</f>
        <v/>
      </c>
      <c r="D52" s="13">
        <f>AB51</f>
        <v/>
      </c>
      <c r="E52" s="13">
        <f>AC51</f>
        <v/>
      </c>
      <c r="F52" s="13">
        <f>AF51</f>
        <v/>
      </c>
      <c r="G52" s="14">
        <f>IF(C52&gt;0,MAX(0,1-F52/C52),0)</f>
        <v/>
      </c>
      <c r="H52" s="22">
        <f>G52*Inputs!$C$14</f>
        <v/>
      </c>
      <c r="I52" s="13">
        <f>IF(AND(AJ51&lt;&gt;"yes",B52&lt;=Inputs!$C$15),Inputs!$C$6,0)</f>
        <v/>
      </c>
      <c r="J52" s="13">
        <f>IF(I52&lt;=0,0,MIN(I52/(1-Inputs!$C$13),$D52))</f>
        <v/>
      </c>
      <c r="K52" s="13">
        <f>J52*(1-Inputs!$C$13)</f>
        <v/>
      </c>
      <c r="L52" s="13">
        <f>I52-K52</f>
        <v/>
      </c>
      <c r="M52" s="13">
        <f>IF(L52&lt;=0,0,MIN(L52/(1-$H52),$C52))</f>
        <v/>
      </c>
      <c r="N52" s="13">
        <f>M52*(1-$H52)</f>
        <v/>
      </c>
      <c r="O52" s="13">
        <f>L52-N52</f>
        <v/>
      </c>
      <c r="P52" s="13">
        <f>IF(O52&lt;=0,0,MIN(O52/(1-0),$E52))</f>
        <v/>
      </c>
      <c r="Q52" s="13">
        <f>P52*(1-0)</f>
        <v/>
      </c>
      <c r="R52" s="13">
        <f>O52-Q52</f>
        <v/>
      </c>
      <c r="S52" s="13">
        <f>J52*(Inputs!$C$13)+M52*($H52)+P52*(0)</f>
        <v/>
      </c>
      <c r="T52" s="13">
        <f>M52</f>
        <v/>
      </c>
      <c r="U52" s="13">
        <f>J52</f>
        <v/>
      </c>
      <c r="V52" s="13">
        <f>P52</f>
        <v/>
      </c>
      <c r="W52" s="13">
        <f>C52-T52</f>
        <v/>
      </c>
      <c r="X52" s="13">
        <f>D52-U52</f>
        <v/>
      </c>
      <c r="Y52" s="13">
        <f>E52-V52</f>
        <v/>
      </c>
      <c r="Z52" s="13">
        <f>IF(C52&gt;0,F52-T52*F52/C52,F52)</f>
        <v/>
      </c>
      <c r="AA52" s="13">
        <f>W52*(1+Inputs!$C$11)</f>
        <v/>
      </c>
      <c r="AB52" s="13">
        <f>X52*(1+Inputs!$C$11)</f>
        <v/>
      </c>
      <c r="AC52" s="13">
        <f>Y52*(1+Inputs!$C$11)</f>
        <v/>
      </c>
      <c r="AD52" s="13">
        <f>AA52*Inputs!$C$12*Inputs!$C$14</f>
        <v/>
      </c>
      <c r="AE52" s="13">
        <f>AA52-AD52</f>
        <v/>
      </c>
      <c r="AF52" s="13">
        <f>Z52+AE52*Inputs!$C$12*(1-Inputs!$C$14)</f>
        <v/>
      </c>
      <c r="AG52" s="13">
        <f>AE52+AB52+AC52</f>
        <v/>
      </c>
      <c r="AH52" s="13">
        <f>AI51+S52</f>
        <v/>
      </c>
      <c r="AI52" s="13">
        <f>AH52+AD52</f>
        <v/>
      </c>
      <c r="AJ52" s="23">
        <f>IF(OR(AJ51="yes",AND(AND(AJ51&lt;&gt;"yes",B52&lt;=Inputs!$C$15),R52&gt;1)),"yes","no")</f>
        <v/>
      </c>
    </row>
    <row r="53">
      <c r="B53" s="21" t="n">
        <v>45</v>
      </c>
      <c r="C53" s="13">
        <f>AE52</f>
        <v/>
      </c>
      <c r="D53" s="13">
        <f>AB52</f>
        <v/>
      </c>
      <c r="E53" s="13">
        <f>AC52</f>
        <v/>
      </c>
      <c r="F53" s="13">
        <f>AF52</f>
        <v/>
      </c>
      <c r="G53" s="14">
        <f>IF(C53&gt;0,MAX(0,1-F53/C53),0)</f>
        <v/>
      </c>
      <c r="H53" s="22">
        <f>G53*Inputs!$C$14</f>
        <v/>
      </c>
      <c r="I53" s="13">
        <f>IF(AND(AJ52&lt;&gt;"yes",B53&lt;=Inputs!$C$15),Inputs!$C$6,0)</f>
        <v/>
      </c>
      <c r="J53" s="13">
        <f>IF(I53&lt;=0,0,MIN(I53/(1-Inputs!$C$13),$D53))</f>
        <v/>
      </c>
      <c r="K53" s="13">
        <f>J53*(1-Inputs!$C$13)</f>
        <v/>
      </c>
      <c r="L53" s="13">
        <f>I53-K53</f>
        <v/>
      </c>
      <c r="M53" s="13">
        <f>IF(L53&lt;=0,0,MIN(L53/(1-$H53),$C53))</f>
        <v/>
      </c>
      <c r="N53" s="13">
        <f>M53*(1-$H53)</f>
        <v/>
      </c>
      <c r="O53" s="13">
        <f>L53-N53</f>
        <v/>
      </c>
      <c r="P53" s="13">
        <f>IF(O53&lt;=0,0,MIN(O53/(1-0),$E53))</f>
        <v/>
      </c>
      <c r="Q53" s="13">
        <f>P53*(1-0)</f>
        <v/>
      </c>
      <c r="R53" s="13">
        <f>O53-Q53</f>
        <v/>
      </c>
      <c r="S53" s="13">
        <f>J53*(Inputs!$C$13)+M53*($H53)+P53*(0)</f>
        <v/>
      </c>
      <c r="T53" s="13">
        <f>M53</f>
        <v/>
      </c>
      <c r="U53" s="13">
        <f>J53</f>
        <v/>
      </c>
      <c r="V53" s="13">
        <f>P53</f>
        <v/>
      </c>
      <c r="W53" s="13">
        <f>C53-T53</f>
        <v/>
      </c>
      <c r="X53" s="13">
        <f>D53-U53</f>
        <v/>
      </c>
      <c r="Y53" s="13">
        <f>E53-V53</f>
        <v/>
      </c>
      <c r="Z53" s="13">
        <f>IF(C53&gt;0,F53-T53*F53/C53,F53)</f>
        <v/>
      </c>
      <c r="AA53" s="13">
        <f>W53*(1+Inputs!$C$11)</f>
        <v/>
      </c>
      <c r="AB53" s="13">
        <f>X53*(1+Inputs!$C$11)</f>
        <v/>
      </c>
      <c r="AC53" s="13">
        <f>Y53*(1+Inputs!$C$11)</f>
        <v/>
      </c>
      <c r="AD53" s="13">
        <f>AA53*Inputs!$C$12*Inputs!$C$14</f>
        <v/>
      </c>
      <c r="AE53" s="13">
        <f>AA53-AD53</f>
        <v/>
      </c>
      <c r="AF53" s="13">
        <f>Z53+AE53*Inputs!$C$12*(1-Inputs!$C$14)</f>
        <v/>
      </c>
      <c r="AG53" s="13">
        <f>AE53+AB53+AC53</f>
        <v/>
      </c>
      <c r="AH53" s="13">
        <f>AI52+S53</f>
        <v/>
      </c>
      <c r="AI53" s="13">
        <f>AH53+AD53</f>
        <v/>
      </c>
      <c r="AJ53" s="23">
        <f>IF(OR(AJ52="yes",AND(AND(AJ52&lt;&gt;"yes",B53&lt;=Inputs!$C$15),R53&gt;1)),"yes","no")</f>
        <v/>
      </c>
    </row>
    <row r="54">
      <c r="B54" s="21" t="n">
        <v>46</v>
      </c>
      <c r="C54" s="13">
        <f>AE53</f>
        <v/>
      </c>
      <c r="D54" s="13">
        <f>AB53</f>
        <v/>
      </c>
      <c r="E54" s="13">
        <f>AC53</f>
        <v/>
      </c>
      <c r="F54" s="13">
        <f>AF53</f>
        <v/>
      </c>
      <c r="G54" s="14">
        <f>IF(C54&gt;0,MAX(0,1-F54/C54),0)</f>
        <v/>
      </c>
      <c r="H54" s="22">
        <f>G54*Inputs!$C$14</f>
        <v/>
      </c>
      <c r="I54" s="13">
        <f>IF(AND(AJ53&lt;&gt;"yes",B54&lt;=Inputs!$C$15),Inputs!$C$6,0)</f>
        <v/>
      </c>
      <c r="J54" s="13">
        <f>IF(I54&lt;=0,0,MIN(I54/(1-Inputs!$C$13),$D54))</f>
        <v/>
      </c>
      <c r="K54" s="13">
        <f>J54*(1-Inputs!$C$13)</f>
        <v/>
      </c>
      <c r="L54" s="13">
        <f>I54-K54</f>
        <v/>
      </c>
      <c r="M54" s="13">
        <f>IF(L54&lt;=0,0,MIN(L54/(1-$H54),$C54))</f>
        <v/>
      </c>
      <c r="N54" s="13">
        <f>M54*(1-$H54)</f>
        <v/>
      </c>
      <c r="O54" s="13">
        <f>L54-N54</f>
        <v/>
      </c>
      <c r="P54" s="13">
        <f>IF(O54&lt;=0,0,MIN(O54/(1-0),$E54))</f>
        <v/>
      </c>
      <c r="Q54" s="13">
        <f>P54*(1-0)</f>
        <v/>
      </c>
      <c r="R54" s="13">
        <f>O54-Q54</f>
        <v/>
      </c>
      <c r="S54" s="13">
        <f>J54*(Inputs!$C$13)+M54*($H54)+P54*(0)</f>
        <v/>
      </c>
      <c r="T54" s="13">
        <f>M54</f>
        <v/>
      </c>
      <c r="U54" s="13">
        <f>J54</f>
        <v/>
      </c>
      <c r="V54" s="13">
        <f>P54</f>
        <v/>
      </c>
      <c r="W54" s="13">
        <f>C54-T54</f>
        <v/>
      </c>
      <c r="X54" s="13">
        <f>D54-U54</f>
        <v/>
      </c>
      <c r="Y54" s="13">
        <f>E54-V54</f>
        <v/>
      </c>
      <c r="Z54" s="13">
        <f>IF(C54&gt;0,F54-T54*F54/C54,F54)</f>
        <v/>
      </c>
      <c r="AA54" s="13">
        <f>W54*(1+Inputs!$C$11)</f>
        <v/>
      </c>
      <c r="AB54" s="13">
        <f>X54*(1+Inputs!$C$11)</f>
        <v/>
      </c>
      <c r="AC54" s="13">
        <f>Y54*(1+Inputs!$C$11)</f>
        <v/>
      </c>
      <c r="AD54" s="13">
        <f>AA54*Inputs!$C$12*Inputs!$C$14</f>
        <v/>
      </c>
      <c r="AE54" s="13">
        <f>AA54-AD54</f>
        <v/>
      </c>
      <c r="AF54" s="13">
        <f>Z54+AE54*Inputs!$C$12*(1-Inputs!$C$14)</f>
        <v/>
      </c>
      <c r="AG54" s="13">
        <f>AE54+AB54+AC54</f>
        <v/>
      </c>
      <c r="AH54" s="13">
        <f>AI53+S54</f>
        <v/>
      </c>
      <c r="AI54" s="13">
        <f>AH54+AD54</f>
        <v/>
      </c>
      <c r="AJ54" s="23">
        <f>IF(OR(AJ53="yes",AND(AND(AJ53&lt;&gt;"yes",B54&lt;=Inputs!$C$15),R54&gt;1)),"yes","no")</f>
        <v/>
      </c>
    </row>
    <row r="55">
      <c r="B55" s="21" t="n">
        <v>47</v>
      </c>
      <c r="C55" s="13">
        <f>AE54</f>
        <v/>
      </c>
      <c r="D55" s="13">
        <f>AB54</f>
        <v/>
      </c>
      <c r="E55" s="13">
        <f>AC54</f>
        <v/>
      </c>
      <c r="F55" s="13">
        <f>AF54</f>
        <v/>
      </c>
      <c r="G55" s="14">
        <f>IF(C55&gt;0,MAX(0,1-F55/C55),0)</f>
        <v/>
      </c>
      <c r="H55" s="22">
        <f>G55*Inputs!$C$14</f>
        <v/>
      </c>
      <c r="I55" s="13">
        <f>IF(AND(AJ54&lt;&gt;"yes",B55&lt;=Inputs!$C$15),Inputs!$C$6,0)</f>
        <v/>
      </c>
      <c r="J55" s="13">
        <f>IF(I55&lt;=0,0,MIN(I55/(1-Inputs!$C$13),$D55))</f>
        <v/>
      </c>
      <c r="K55" s="13">
        <f>J55*(1-Inputs!$C$13)</f>
        <v/>
      </c>
      <c r="L55" s="13">
        <f>I55-K55</f>
        <v/>
      </c>
      <c r="M55" s="13">
        <f>IF(L55&lt;=0,0,MIN(L55/(1-$H55),$C55))</f>
        <v/>
      </c>
      <c r="N55" s="13">
        <f>M55*(1-$H55)</f>
        <v/>
      </c>
      <c r="O55" s="13">
        <f>L55-N55</f>
        <v/>
      </c>
      <c r="P55" s="13">
        <f>IF(O55&lt;=0,0,MIN(O55/(1-0),$E55))</f>
        <v/>
      </c>
      <c r="Q55" s="13">
        <f>P55*(1-0)</f>
        <v/>
      </c>
      <c r="R55" s="13">
        <f>O55-Q55</f>
        <v/>
      </c>
      <c r="S55" s="13">
        <f>J55*(Inputs!$C$13)+M55*($H55)+P55*(0)</f>
        <v/>
      </c>
      <c r="T55" s="13">
        <f>M55</f>
        <v/>
      </c>
      <c r="U55" s="13">
        <f>J55</f>
        <v/>
      </c>
      <c r="V55" s="13">
        <f>P55</f>
        <v/>
      </c>
      <c r="W55" s="13">
        <f>C55-T55</f>
        <v/>
      </c>
      <c r="X55" s="13">
        <f>D55-U55</f>
        <v/>
      </c>
      <c r="Y55" s="13">
        <f>E55-V55</f>
        <v/>
      </c>
      <c r="Z55" s="13">
        <f>IF(C55&gt;0,F55-T55*F55/C55,F55)</f>
        <v/>
      </c>
      <c r="AA55" s="13">
        <f>W55*(1+Inputs!$C$11)</f>
        <v/>
      </c>
      <c r="AB55" s="13">
        <f>X55*(1+Inputs!$C$11)</f>
        <v/>
      </c>
      <c r="AC55" s="13">
        <f>Y55*(1+Inputs!$C$11)</f>
        <v/>
      </c>
      <c r="AD55" s="13">
        <f>AA55*Inputs!$C$12*Inputs!$C$14</f>
        <v/>
      </c>
      <c r="AE55" s="13">
        <f>AA55-AD55</f>
        <v/>
      </c>
      <c r="AF55" s="13">
        <f>Z55+AE55*Inputs!$C$12*(1-Inputs!$C$14)</f>
        <v/>
      </c>
      <c r="AG55" s="13">
        <f>AE55+AB55+AC55</f>
        <v/>
      </c>
      <c r="AH55" s="13">
        <f>AI54+S55</f>
        <v/>
      </c>
      <c r="AI55" s="13">
        <f>AH55+AD55</f>
        <v/>
      </c>
      <c r="AJ55" s="23">
        <f>IF(OR(AJ54="yes",AND(AND(AJ54&lt;&gt;"yes",B55&lt;=Inputs!$C$15),R55&gt;1)),"yes","no")</f>
        <v/>
      </c>
    </row>
    <row r="56">
      <c r="B56" s="21" t="n">
        <v>48</v>
      </c>
      <c r="C56" s="13">
        <f>AE55</f>
        <v/>
      </c>
      <c r="D56" s="13">
        <f>AB55</f>
        <v/>
      </c>
      <c r="E56" s="13">
        <f>AC55</f>
        <v/>
      </c>
      <c r="F56" s="13">
        <f>AF55</f>
        <v/>
      </c>
      <c r="G56" s="14">
        <f>IF(C56&gt;0,MAX(0,1-F56/C56),0)</f>
        <v/>
      </c>
      <c r="H56" s="22">
        <f>G56*Inputs!$C$14</f>
        <v/>
      </c>
      <c r="I56" s="13">
        <f>IF(AND(AJ55&lt;&gt;"yes",B56&lt;=Inputs!$C$15),Inputs!$C$6,0)</f>
        <v/>
      </c>
      <c r="J56" s="13">
        <f>IF(I56&lt;=0,0,MIN(I56/(1-Inputs!$C$13),$D56))</f>
        <v/>
      </c>
      <c r="K56" s="13">
        <f>J56*(1-Inputs!$C$13)</f>
        <v/>
      </c>
      <c r="L56" s="13">
        <f>I56-K56</f>
        <v/>
      </c>
      <c r="M56" s="13">
        <f>IF(L56&lt;=0,0,MIN(L56/(1-$H56),$C56))</f>
        <v/>
      </c>
      <c r="N56" s="13">
        <f>M56*(1-$H56)</f>
        <v/>
      </c>
      <c r="O56" s="13">
        <f>L56-N56</f>
        <v/>
      </c>
      <c r="P56" s="13">
        <f>IF(O56&lt;=0,0,MIN(O56/(1-0),$E56))</f>
        <v/>
      </c>
      <c r="Q56" s="13">
        <f>P56*(1-0)</f>
        <v/>
      </c>
      <c r="R56" s="13">
        <f>O56-Q56</f>
        <v/>
      </c>
      <c r="S56" s="13">
        <f>J56*(Inputs!$C$13)+M56*($H56)+P56*(0)</f>
        <v/>
      </c>
      <c r="T56" s="13">
        <f>M56</f>
        <v/>
      </c>
      <c r="U56" s="13">
        <f>J56</f>
        <v/>
      </c>
      <c r="V56" s="13">
        <f>P56</f>
        <v/>
      </c>
      <c r="W56" s="13">
        <f>C56-T56</f>
        <v/>
      </c>
      <c r="X56" s="13">
        <f>D56-U56</f>
        <v/>
      </c>
      <c r="Y56" s="13">
        <f>E56-V56</f>
        <v/>
      </c>
      <c r="Z56" s="13">
        <f>IF(C56&gt;0,F56-T56*F56/C56,F56)</f>
        <v/>
      </c>
      <c r="AA56" s="13">
        <f>W56*(1+Inputs!$C$11)</f>
        <v/>
      </c>
      <c r="AB56" s="13">
        <f>X56*(1+Inputs!$C$11)</f>
        <v/>
      </c>
      <c r="AC56" s="13">
        <f>Y56*(1+Inputs!$C$11)</f>
        <v/>
      </c>
      <c r="AD56" s="13">
        <f>AA56*Inputs!$C$12*Inputs!$C$14</f>
        <v/>
      </c>
      <c r="AE56" s="13">
        <f>AA56-AD56</f>
        <v/>
      </c>
      <c r="AF56" s="13">
        <f>Z56+AE56*Inputs!$C$12*(1-Inputs!$C$14)</f>
        <v/>
      </c>
      <c r="AG56" s="13">
        <f>AE56+AB56+AC56</f>
        <v/>
      </c>
      <c r="AH56" s="13">
        <f>AI55+S56</f>
        <v/>
      </c>
      <c r="AI56" s="13">
        <f>AH56+AD56</f>
        <v/>
      </c>
      <c r="AJ56" s="23">
        <f>IF(OR(AJ55="yes",AND(AND(AJ55&lt;&gt;"yes",B56&lt;=Inputs!$C$15),R56&gt;1)),"yes","no")</f>
        <v/>
      </c>
    </row>
    <row r="57">
      <c r="B57" s="21" t="n">
        <v>49</v>
      </c>
      <c r="C57" s="13">
        <f>AE56</f>
        <v/>
      </c>
      <c r="D57" s="13">
        <f>AB56</f>
        <v/>
      </c>
      <c r="E57" s="13">
        <f>AC56</f>
        <v/>
      </c>
      <c r="F57" s="13">
        <f>AF56</f>
        <v/>
      </c>
      <c r="G57" s="14">
        <f>IF(C57&gt;0,MAX(0,1-F57/C57),0)</f>
        <v/>
      </c>
      <c r="H57" s="22">
        <f>G57*Inputs!$C$14</f>
        <v/>
      </c>
      <c r="I57" s="13">
        <f>IF(AND(AJ56&lt;&gt;"yes",B57&lt;=Inputs!$C$15),Inputs!$C$6,0)</f>
        <v/>
      </c>
      <c r="J57" s="13">
        <f>IF(I57&lt;=0,0,MIN(I57/(1-Inputs!$C$13),$D57))</f>
        <v/>
      </c>
      <c r="K57" s="13">
        <f>J57*(1-Inputs!$C$13)</f>
        <v/>
      </c>
      <c r="L57" s="13">
        <f>I57-K57</f>
        <v/>
      </c>
      <c r="M57" s="13">
        <f>IF(L57&lt;=0,0,MIN(L57/(1-$H57),$C57))</f>
        <v/>
      </c>
      <c r="N57" s="13">
        <f>M57*(1-$H57)</f>
        <v/>
      </c>
      <c r="O57" s="13">
        <f>L57-N57</f>
        <v/>
      </c>
      <c r="P57" s="13">
        <f>IF(O57&lt;=0,0,MIN(O57/(1-0),$E57))</f>
        <v/>
      </c>
      <c r="Q57" s="13">
        <f>P57*(1-0)</f>
        <v/>
      </c>
      <c r="R57" s="13">
        <f>O57-Q57</f>
        <v/>
      </c>
      <c r="S57" s="13">
        <f>J57*(Inputs!$C$13)+M57*($H57)+P57*(0)</f>
        <v/>
      </c>
      <c r="T57" s="13">
        <f>M57</f>
        <v/>
      </c>
      <c r="U57" s="13">
        <f>J57</f>
        <v/>
      </c>
      <c r="V57" s="13">
        <f>P57</f>
        <v/>
      </c>
      <c r="W57" s="13">
        <f>C57-T57</f>
        <v/>
      </c>
      <c r="X57" s="13">
        <f>D57-U57</f>
        <v/>
      </c>
      <c r="Y57" s="13">
        <f>E57-V57</f>
        <v/>
      </c>
      <c r="Z57" s="13">
        <f>IF(C57&gt;0,F57-T57*F57/C57,F57)</f>
        <v/>
      </c>
      <c r="AA57" s="13">
        <f>W57*(1+Inputs!$C$11)</f>
        <v/>
      </c>
      <c r="AB57" s="13">
        <f>X57*(1+Inputs!$C$11)</f>
        <v/>
      </c>
      <c r="AC57" s="13">
        <f>Y57*(1+Inputs!$C$11)</f>
        <v/>
      </c>
      <c r="AD57" s="13">
        <f>AA57*Inputs!$C$12*Inputs!$C$14</f>
        <v/>
      </c>
      <c r="AE57" s="13">
        <f>AA57-AD57</f>
        <v/>
      </c>
      <c r="AF57" s="13">
        <f>Z57+AE57*Inputs!$C$12*(1-Inputs!$C$14)</f>
        <v/>
      </c>
      <c r="AG57" s="13">
        <f>AE57+AB57+AC57</f>
        <v/>
      </c>
      <c r="AH57" s="13">
        <f>AI56+S57</f>
        <v/>
      </c>
      <c r="AI57" s="13">
        <f>AH57+AD57</f>
        <v/>
      </c>
      <c r="AJ57" s="23">
        <f>IF(OR(AJ56="yes",AND(AND(AJ56&lt;&gt;"yes",B57&lt;=Inputs!$C$15),R57&gt;1)),"yes","no")</f>
        <v/>
      </c>
    </row>
    <row r="58">
      <c r="B58" s="21" t="n">
        <v>50</v>
      </c>
      <c r="C58" s="13">
        <f>AE57</f>
        <v/>
      </c>
      <c r="D58" s="13">
        <f>AB57</f>
        <v/>
      </c>
      <c r="E58" s="13">
        <f>AC57</f>
        <v/>
      </c>
      <c r="F58" s="13">
        <f>AF57</f>
        <v/>
      </c>
      <c r="G58" s="14">
        <f>IF(C58&gt;0,MAX(0,1-F58/C58),0)</f>
        <v/>
      </c>
      <c r="H58" s="22">
        <f>G58*Inputs!$C$14</f>
        <v/>
      </c>
      <c r="I58" s="13">
        <f>IF(AND(AJ57&lt;&gt;"yes",B58&lt;=Inputs!$C$15),Inputs!$C$6,0)</f>
        <v/>
      </c>
      <c r="J58" s="13">
        <f>IF(I58&lt;=0,0,MIN(I58/(1-Inputs!$C$13),$D58))</f>
        <v/>
      </c>
      <c r="K58" s="13">
        <f>J58*(1-Inputs!$C$13)</f>
        <v/>
      </c>
      <c r="L58" s="13">
        <f>I58-K58</f>
        <v/>
      </c>
      <c r="M58" s="13">
        <f>IF(L58&lt;=0,0,MIN(L58/(1-$H58),$C58))</f>
        <v/>
      </c>
      <c r="N58" s="13">
        <f>M58*(1-$H58)</f>
        <v/>
      </c>
      <c r="O58" s="13">
        <f>L58-N58</f>
        <v/>
      </c>
      <c r="P58" s="13">
        <f>IF(O58&lt;=0,0,MIN(O58/(1-0),$E58))</f>
        <v/>
      </c>
      <c r="Q58" s="13">
        <f>P58*(1-0)</f>
        <v/>
      </c>
      <c r="R58" s="13">
        <f>O58-Q58</f>
        <v/>
      </c>
      <c r="S58" s="13">
        <f>J58*(Inputs!$C$13)+M58*($H58)+P58*(0)</f>
        <v/>
      </c>
      <c r="T58" s="13">
        <f>M58</f>
        <v/>
      </c>
      <c r="U58" s="13">
        <f>J58</f>
        <v/>
      </c>
      <c r="V58" s="13">
        <f>P58</f>
        <v/>
      </c>
      <c r="W58" s="13">
        <f>C58-T58</f>
        <v/>
      </c>
      <c r="X58" s="13">
        <f>D58-U58</f>
        <v/>
      </c>
      <c r="Y58" s="13">
        <f>E58-V58</f>
        <v/>
      </c>
      <c r="Z58" s="13">
        <f>IF(C58&gt;0,F58-T58*F58/C58,F58)</f>
        <v/>
      </c>
      <c r="AA58" s="13">
        <f>W58*(1+Inputs!$C$11)</f>
        <v/>
      </c>
      <c r="AB58" s="13">
        <f>X58*(1+Inputs!$C$11)</f>
        <v/>
      </c>
      <c r="AC58" s="13">
        <f>Y58*(1+Inputs!$C$11)</f>
        <v/>
      </c>
      <c r="AD58" s="13">
        <f>AA58*Inputs!$C$12*Inputs!$C$14</f>
        <v/>
      </c>
      <c r="AE58" s="13">
        <f>AA58-AD58</f>
        <v/>
      </c>
      <c r="AF58" s="13">
        <f>Z58+AE58*Inputs!$C$12*(1-Inputs!$C$14)</f>
        <v/>
      </c>
      <c r="AG58" s="13">
        <f>AE58+AB58+AC58</f>
        <v/>
      </c>
      <c r="AH58" s="13">
        <f>AI57+S58</f>
        <v/>
      </c>
      <c r="AI58" s="13">
        <f>AH58+AD58</f>
        <v/>
      </c>
      <c r="AJ58" s="23">
        <f>IF(OR(AJ57="yes",AND(AND(AJ57&lt;&gt;"yes",B58&lt;=Inputs!$C$15),R58&gt;1)),"yes","no")</f>
        <v/>
      </c>
    </row>
    <row r="59">
      <c r="B59" s="21" t="n">
        <v>51</v>
      </c>
      <c r="C59" s="13">
        <f>AE58</f>
        <v/>
      </c>
      <c r="D59" s="13">
        <f>AB58</f>
        <v/>
      </c>
      <c r="E59" s="13">
        <f>AC58</f>
        <v/>
      </c>
      <c r="F59" s="13">
        <f>AF58</f>
        <v/>
      </c>
      <c r="G59" s="14">
        <f>IF(C59&gt;0,MAX(0,1-F59/C59),0)</f>
        <v/>
      </c>
      <c r="H59" s="22">
        <f>G59*Inputs!$C$14</f>
        <v/>
      </c>
      <c r="I59" s="13">
        <f>IF(AND(AJ58&lt;&gt;"yes",B59&lt;=Inputs!$C$15),Inputs!$C$6,0)</f>
        <v/>
      </c>
      <c r="J59" s="13">
        <f>IF(I59&lt;=0,0,MIN(I59/(1-Inputs!$C$13),$D59))</f>
        <v/>
      </c>
      <c r="K59" s="13">
        <f>J59*(1-Inputs!$C$13)</f>
        <v/>
      </c>
      <c r="L59" s="13">
        <f>I59-K59</f>
        <v/>
      </c>
      <c r="M59" s="13">
        <f>IF(L59&lt;=0,0,MIN(L59/(1-$H59),$C59))</f>
        <v/>
      </c>
      <c r="N59" s="13">
        <f>M59*(1-$H59)</f>
        <v/>
      </c>
      <c r="O59" s="13">
        <f>L59-N59</f>
        <v/>
      </c>
      <c r="P59" s="13">
        <f>IF(O59&lt;=0,0,MIN(O59/(1-0),$E59))</f>
        <v/>
      </c>
      <c r="Q59" s="13">
        <f>P59*(1-0)</f>
        <v/>
      </c>
      <c r="R59" s="13">
        <f>O59-Q59</f>
        <v/>
      </c>
      <c r="S59" s="13">
        <f>J59*(Inputs!$C$13)+M59*($H59)+P59*(0)</f>
        <v/>
      </c>
      <c r="T59" s="13">
        <f>M59</f>
        <v/>
      </c>
      <c r="U59" s="13">
        <f>J59</f>
        <v/>
      </c>
      <c r="V59" s="13">
        <f>P59</f>
        <v/>
      </c>
      <c r="W59" s="13">
        <f>C59-T59</f>
        <v/>
      </c>
      <c r="X59" s="13">
        <f>D59-U59</f>
        <v/>
      </c>
      <c r="Y59" s="13">
        <f>E59-V59</f>
        <v/>
      </c>
      <c r="Z59" s="13">
        <f>IF(C59&gt;0,F59-T59*F59/C59,F59)</f>
        <v/>
      </c>
      <c r="AA59" s="13">
        <f>W59*(1+Inputs!$C$11)</f>
        <v/>
      </c>
      <c r="AB59" s="13">
        <f>X59*(1+Inputs!$C$11)</f>
        <v/>
      </c>
      <c r="AC59" s="13">
        <f>Y59*(1+Inputs!$C$11)</f>
        <v/>
      </c>
      <c r="AD59" s="13">
        <f>AA59*Inputs!$C$12*Inputs!$C$14</f>
        <v/>
      </c>
      <c r="AE59" s="13">
        <f>AA59-AD59</f>
        <v/>
      </c>
      <c r="AF59" s="13">
        <f>Z59+AE59*Inputs!$C$12*(1-Inputs!$C$14)</f>
        <v/>
      </c>
      <c r="AG59" s="13">
        <f>AE59+AB59+AC59</f>
        <v/>
      </c>
      <c r="AH59" s="13">
        <f>AI58+S59</f>
        <v/>
      </c>
      <c r="AI59" s="13">
        <f>AH59+AD59</f>
        <v/>
      </c>
      <c r="AJ59" s="23">
        <f>IF(OR(AJ58="yes",AND(AND(AJ58&lt;&gt;"yes",B59&lt;=Inputs!$C$15),R59&gt;1)),"yes","no")</f>
        <v/>
      </c>
    </row>
    <row r="60">
      <c r="B60" s="21" t="n">
        <v>52</v>
      </c>
      <c r="C60" s="13">
        <f>AE59</f>
        <v/>
      </c>
      <c r="D60" s="13">
        <f>AB59</f>
        <v/>
      </c>
      <c r="E60" s="13">
        <f>AC59</f>
        <v/>
      </c>
      <c r="F60" s="13">
        <f>AF59</f>
        <v/>
      </c>
      <c r="G60" s="14">
        <f>IF(C60&gt;0,MAX(0,1-F60/C60),0)</f>
        <v/>
      </c>
      <c r="H60" s="22">
        <f>G60*Inputs!$C$14</f>
        <v/>
      </c>
      <c r="I60" s="13">
        <f>IF(AND(AJ59&lt;&gt;"yes",B60&lt;=Inputs!$C$15),Inputs!$C$6,0)</f>
        <v/>
      </c>
      <c r="J60" s="13">
        <f>IF(I60&lt;=0,0,MIN(I60/(1-Inputs!$C$13),$D60))</f>
        <v/>
      </c>
      <c r="K60" s="13">
        <f>J60*(1-Inputs!$C$13)</f>
        <v/>
      </c>
      <c r="L60" s="13">
        <f>I60-K60</f>
        <v/>
      </c>
      <c r="M60" s="13">
        <f>IF(L60&lt;=0,0,MIN(L60/(1-$H60),$C60))</f>
        <v/>
      </c>
      <c r="N60" s="13">
        <f>M60*(1-$H60)</f>
        <v/>
      </c>
      <c r="O60" s="13">
        <f>L60-N60</f>
        <v/>
      </c>
      <c r="P60" s="13">
        <f>IF(O60&lt;=0,0,MIN(O60/(1-0),$E60))</f>
        <v/>
      </c>
      <c r="Q60" s="13">
        <f>P60*(1-0)</f>
        <v/>
      </c>
      <c r="R60" s="13">
        <f>O60-Q60</f>
        <v/>
      </c>
      <c r="S60" s="13">
        <f>J60*(Inputs!$C$13)+M60*($H60)+P60*(0)</f>
        <v/>
      </c>
      <c r="T60" s="13">
        <f>M60</f>
        <v/>
      </c>
      <c r="U60" s="13">
        <f>J60</f>
        <v/>
      </c>
      <c r="V60" s="13">
        <f>P60</f>
        <v/>
      </c>
      <c r="W60" s="13">
        <f>C60-T60</f>
        <v/>
      </c>
      <c r="X60" s="13">
        <f>D60-U60</f>
        <v/>
      </c>
      <c r="Y60" s="13">
        <f>E60-V60</f>
        <v/>
      </c>
      <c r="Z60" s="13">
        <f>IF(C60&gt;0,F60-T60*F60/C60,F60)</f>
        <v/>
      </c>
      <c r="AA60" s="13">
        <f>W60*(1+Inputs!$C$11)</f>
        <v/>
      </c>
      <c r="AB60" s="13">
        <f>X60*(1+Inputs!$C$11)</f>
        <v/>
      </c>
      <c r="AC60" s="13">
        <f>Y60*(1+Inputs!$C$11)</f>
        <v/>
      </c>
      <c r="AD60" s="13">
        <f>AA60*Inputs!$C$12*Inputs!$C$14</f>
        <v/>
      </c>
      <c r="AE60" s="13">
        <f>AA60-AD60</f>
        <v/>
      </c>
      <c r="AF60" s="13">
        <f>Z60+AE60*Inputs!$C$12*(1-Inputs!$C$14)</f>
        <v/>
      </c>
      <c r="AG60" s="13">
        <f>AE60+AB60+AC60</f>
        <v/>
      </c>
      <c r="AH60" s="13">
        <f>AI59+S60</f>
        <v/>
      </c>
      <c r="AI60" s="13">
        <f>AH60+AD60</f>
        <v/>
      </c>
      <c r="AJ60" s="23">
        <f>IF(OR(AJ59="yes",AND(AND(AJ59&lt;&gt;"yes",B60&lt;=Inputs!$C$15),R60&gt;1)),"yes","no")</f>
        <v/>
      </c>
    </row>
    <row r="61">
      <c r="B61" s="21" t="n">
        <v>53</v>
      </c>
      <c r="C61" s="13">
        <f>AE60</f>
        <v/>
      </c>
      <c r="D61" s="13">
        <f>AB60</f>
        <v/>
      </c>
      <c r="E61" s="13">
        <f>AC60</f>
        <v/>
      </c>
      <c r="F61" s="13">
        <f>AF60</f>
        <v/>
      </c>
      <c r="G61" s="14">
        <f>IF(C61&gt;0,MAX(0,1-F61/C61),0)</f>
        <v/>
      </c>
      <c r="H61" s="22">
        <f>G61*Inputs!$C$14</f>
        <v/>
      </c>
      <c r="I61" s="13">
        <f>IF(AND(AJ60&lt;&gt;"yes",B61&lt;=Inputs!$C$15),Inputs!$C$6,0)</f>
        <v/>
      </c>
      <c r="J61" s="13">
        <f>IF(I61&lt;=0,0,MIN(I61/(1-Inputs!$C$13),$D61))</f>
        <v/>
      </c>
      <c r="K61" s="13">
        <f>J61*(1-Inputs!$C$13)</f>
        <v/>
      </c>
      <c r="L61" s="13">
        <f>I61-K61</f>
        <v/>
      </c>
      <c r="M61" s="13">
        <f>IF(L61&lt;=0,0,MIN(L61/(1-$H61),$C61))</f>
        <v/>
      </c>
      <c r="N61" s="13">
        <f>M61*(1-$H61)</f>
        <v/>
      </c>
      <c r="O61" s="13">
        <f>L61-N61</f>
        <v/>
      </c>
      <c r="P61" s="13">
        <f>IF(O61&lt;=0,0,MIN(O61/(1-0),$E61))</f>
        <v/>
      </c>
      <c r="Q61" s="13">
        <f>P61*(1-0)</f>
        <v/>
      </c>
      <c r="R61" s="13">
        <f>O61-Q61</f>
        <v/>
      </c>
      <c r="S61" s="13">
        <f>J61*(Inputs!$C$13)+M61*($H61)+P61*(0)</f>
        <v/>
      </c>
      <c r="T61" s="13">
        <f>M61</f>
        <v/>
      </c>
      <c r="U61" s="13">
        <f>J61</f>
        <v/>
      </c>
      <c r="V61" s="13">
        <f>P61</f>
        <v/>
      </c>
      <c r="W61" s="13">
        <f>C61-T61</f>
        <v/>
      </c>
      <c r="X61" s="13">
        <f>D61-U61</f>
        <v/>
      </c>
      <c r="Y61" s="13">
        <f>E61-V61</f>
        <v/>
      </c>
      <c r="Z61" s="13">
        <f>IF(C61&gt;0,F61-T61*F61/C61,F61)</f>
        <v/>
      </c>
      <c r="AA61" s="13">
        <f>W61*(1+Inputs!$C$11)</f>
        <v/>
      </c>
      <c r="AB61" s="13">
        <f>X61*(1+Inputs!$C$11)</f>
        <v/>
      </c>
      <c r="AC61" s="13">
        <f>Y61*(1+Inputs!$C$11)</f>
        <v/>
      </c>
      <c r="AD61" s="13">
        <f>AA61*Inputs!$C$12*Inputs!$C$14</f>
        <v/>
      </c>
      <c r="AE61" s="13">
        <f>AA61-AD61</f>
        <v/>
      </c>
      <c r="AF61" s="13">
        <f>Z61+AE61*Inputs!$C$12*(1-Inputs!$C$14)</f>
        <v/>
      </c>
      <c r="AG61" s="13">
        <f>AE61+AB61+AC61</f>
        <v/>
      </c>
      <c r="AH61" s="13">
        <f>AI60+S61</f>
        <v/>
      </c>
      <c r="AI61" s="13">
        <f>AH61+AD61</f>
        <v/>
      </c>
      <c r="AJ61" s="23">
        <f>IF(OR(AJ60="yes",AND(AND(AJ60&lt;&gt;"yes",B61&lt;=Inputs!$C$15),R61&gt;1)),"yes","no")</f>
        <v/>
      </c>
    </row>
    <row r="62">
      <c r="B62" s="21" t="n">
        <v>54</v>
      </c>
      <c r="C62" s="13">
        <f>AE61</f>
        <v/>
      </c>
      <c r="D62" s="13">
        <f>AB61</f>
        <v/>
      </c>
      <c r="E62" s="13">
        <f>AC61</f>
        <v/>
      </c>
      <c r="F62" s="13">
        <f>AF61</f>
        <v/>
      </c>
      <c r="G62" s="14">
        <f>IF(C62&gt;0,MAX(0,1-F62/C62),0)</f>
        <v/>
      </c>
      <c r="H62" s="22">
        <f>G62*Inputs!$C$14</f>
        <v/>
      </c>
      <c r="I62" s="13">
        <f>IF(AND(AJ61&lt;&gt;"yes",B62&lt;=Inputs!$C$15),Inputs!$C$6,0)</f>
        <v/>
      </c>
      <c r="J62" s="13">
        <f>IF(I62&lt;=0,0,MIN(I62/(1-Inputs!$C$13),$D62))</f>
        <v/>
      </c>
      <c r="K62" s="13">
        <f>J62*(1-Inputs!$C$13)</f>
        <v/>
      </c>
      <c r="L62" s="13">
        <f>I62-K62</f>
        <v/>
      </c>
      <c r="M62" s="13">
        <f>IF(L62&lt;=0,0,MIN(L62/(1-$H62),$C62))</f>
        <v/>
      </c>
      <c r="N62" s="13">
        <f>M62*(1-$H62)</f>
        <v/>
      </c>
      <c r="O62" s="13">
        <f>L62-N62</f>
        <v/>
      </c>
      <c r="P62" s="13">
        <f>IF(O62&lt;=0,0,MIN(O62/(1-0),$E62))</f>
        <v/>
      </c>
      <c r="Q62" s="13">
        <f>P62*(1-0)</f>
        <v/>
      </c>
      <c r="R62" s="13">
        <f>O62-Q62</f>
        <v/>
      </c>
      <c r="S62" s="13">
        <f>J62*(Inputs!$C$13)+M62*($H62)+P62*(0)</f>
        <v/>
      </c>
      <c r="T62" s="13">
        <f>M62</f>
        <v/>
      </c>
      <c r="U62" s="13">
        <f>J62</f>
        <v/>
      </c>
      <c r="V62" s="13">
        <f>P62</f>
        <v/>
      </c>
      <c r="W62" s="13">
        <f>C62-T62</f>
        <v/>
      </c>
      <c r="X62" s="13">
        <f>D62-U62</f>
        <v/>
      </c>
      <c r="Y62" s="13">
        <f>E62-V62</f>
        <v/>
      </c>
      <c r="Z62" s="13">
        <f>IF(C62&gt;0,F62-T62*F62/C62,F62)</f>
        <v/>
      </c>
      <c r="AA62" s="13">
        <f>W62*(1+Inputs!$C$11)</f>
        <v/>
      </c>
      <c r="AB62" s="13">
        <f>X62*(1+Inputs!$C$11)</f>
        <v/>
      </c>
      <c r="AC62" s="13">
        <f>Y62*(1+Inputs!$C$11)</f>
        <v/>
      </c>
      <c r="AD62" s="13">
        <f>AA62*Inputs!$C$12*Inputs!$C$14</f>
        <v/>
      </c>
      <c r="AE62" s="13">
        <f>AA62-AD62</f>
        <v/>
      </c>
      <c r="AF62" s="13">
        <f>Z62+AE62*Inputs!$C$12*(1-Inputs!$C$14)</f>
        <v/>
      </c>
      <c r="AG62" s="13">
        <f>AE62+AB62+AC62</f>
        <v/>
      </c>
      <c r="AH62" s="13">
        <f>AI61+S62</f>
        <v/>
      </c>
      <c r="AI62" s="13">
        <f>AH62+AD62</f>
        <v/>
      </c>
      <c r="AJ62" s="23">
        <f>IF(OR(AJ61="yes",AND(AND(AJ61&lt;&gt;"yes",B62&lt;=Inputs!$C$15),R62&gt;1)),"yes","no")</f>
        <v/>
      </c>
    </row>
    <row r="63">
      <c r="B63" s="21" t="n">
        <v>55</v>
      </c>
      <c r="C63" s="13">
        <f>AE62</f>
        <v/>
      </c>
      <c r="D63" s="13">
        <f>AB62</f>
        <v/>
      </c>
      <c r="E63" s="13">
        <f>AC62</f>
        <v/>
      </c>
      <c r="F63" s="13">
        <f>AF62</f>
        <v/>
      </c>
      <c r="G63" s="14">
        <f>IF(C63&gt;0,MAX(0,1-F63/C63),0)</f>
        <v/>
      </c>
      <c r="H63" s="22">
        <f>G63*Inputs!$C$14</f>
        <v/>
      </c>
      <c r="I63" s="13">
        <f>IF(AND(AJ62&lt;&gt;"yes",B63&lt;=Inputs!$C$15),Inputs!$C$6,0)</f>
        <v/>
      </c>
      <c r="J63" s="13">
        <f>IF(I63&lt;=0,0,MIN(I63/(1-Inputs!$C$13),$D63))</f>
        <v/>
      </c>
      <c r="K63" s="13">
        <f>J63*(1-Inputs!$C$13)</f>
        <v/>
      </c>
      <c r="L63" s="13">
        <f>I63-K63</f>
        <v/>
      </c>
      <c r="M63" s="13">
        <f>IF(L63&lt;=0,0,MIN(L63/(1-$H63),$C63))</f>
        <v/>
      </c>
      <c r="N63" s="13">
        <f>M63*(1-$H63)</f>
        <v/>
      </c>
      <c r="O63" s="13">
        <f>L63-N63</f>
        <v/>
      </c>
      <c r="P63" s="13">
        <f>IF(O63&lt;=0,0,MIN(O63/(1-0),$E63))</f>
        <v/>
      </c>
      <c r="Q63" s="13">
        <f>P63*(1-0)</f>
        <v/>
      </c>
      <c r="R63" s="13">
        <f>O63-Q63</f>
        <v/>
      </c>
      <c r="S63" s="13">
        <f>J63*(Inputs!$C$13)+M63*($H63)+P63*(0)</f>
        <v/>
      </c>
      <c r="T63" s="13">
        <f>M63</f>
        <v/>
      </c>
      <c r="U63" s="13">
        <f>J63</f>
        <v/>
      </c>
      <c r="V63" s="13">
        <f>P63</f>
        <v/>
      </c>
      <c r="W63" s="13">
        <f>C63-T63</f>
        <v/>
      </c>
      <c r="X63" s="13">
        <f>D63-U63</f>
        <v/>
      </c>
      <c r="Y63" s="13">
        <f>E63-V63</f>
        <v/>
      </c>
      <c r="Z63" s="13">
        <f>IF(C63&gt;0,F63-T63*F63/C63,F63)</f>
        <v/>
      </c>
      <c r="AA63" s="13">
        <f>W63*(1+Inputs!$C$11)</f>
        <v/>
      </c>
      <c r="AB63" s="13">
        <f>X63*(1+Inputs!$C$11)</f>
        <v/>
      </c>
      <c r="AC63" s="13">
        <f>Y63*(1+Inputs!$C$11)</f>
        <v/>
      </c>
      <c r="AD63" s="13">
        <f>AA63*Inputs!$C$12*Inputs!$C$14</f>
        <v/>
      </c>
      <c r="AE63" s="13">
        <f>AA63-AD63</f>
        <v/>
      </c>
      <c r="AF63" s="13">
        <f>Z63+AE63*Inputs!$C$12*(1-Inputs!$C$14)</f>
        <v/>
      </c>
      <c r="AG63" s="13">
        <f>AE63+AB63+AC63</f>
        <v/>
      </c>
      <c r="AH63" s="13">
        <f>AI62+S63</f>
        <v/>
      </c>
      <c r="AI63" s="13">
        <f>AH63+AD63</f>
        <v/>
      </c>
      <c r="AJ63" s="23">
        <f>IF(OR(AJ62="yes",AND(AND(AJ62&lt;&gt;"yes",B63&lt;=Inputs!$C$15),R63&gt;1)),"yes","no")</f>
        <v/>
      </c>
    </row>
    <row r="64">
      <c r="B64" s="21" t="n">
        <v>56</v>
      </c>
      <c r="C64" s="13">
        <f>AE63</f>
        <v/>
      </c>
      <c r="D64" s="13">
        <f>AB63</f>
        <v/>
      </c>
      <c r="E64" s="13">
        <f>AC63</f>
        <v/>
      </c>
      <c r="F64" s="13">
        <f>AF63</f>
        <v/>
      </c>
      <c r="G64" s="14">
        <f>IF(C64&gt;0,MAX(0,1-F64/C64),0)</f>
        <v/>
      </c>
      <c r="H64" s="22">
        <f>G64*Inputs!$C$14</f>
        <v/>
      </c>
      <c r="I64" s="13">
        <f>IF(AND(AJ63&lt;&gt;"yes",B64&lt;=Inputs!$C$15),Inputs!$C$6,0)</f>
        <v/>
      </c>
      <c r="J64" s="13">
        <f>IF(I64&lt;=0,0,MIN(I64/(1-Inputs!$C$13),$D64))</f>
        <v/>
      </c>
      <c r="K64" s="13">
        <f>J64*(1-Inputs!$C$13)</f>
        <v/>
      </c>
      <c r="L64" s="13">
        <f>I64-K64</f>
        <v/>
      </c>
      <c r="M64" s="13">
        <f>IF(L64&lt;=0,0,MIN(L64/(1-$H64),$C64))</f>
        <v/>
      </c>
      <c r="N64" s="13">
        <f>M64*(1-$H64)</f>
        <v/>
      </c>
      <c r="O64" s="13">
        <f>L64-N64</f>
        <v/>
      </c>
      <c r="P64" s="13">
        <f>IF(O64&lt;=0,0,MIN(O64/(1-0),$E64))</f>
        <v/>
      </c>
      <c r="Q64" s="13">
        <f>P64*(1-0)</f>
        <v/>
      </c>
      <c r="R64" s="13">
        <f>O64-Q64</f>
        <v/>
      </c>
      <c r="S64" s="13">
        <f>J64*(Inputs!$C$13)+M64*($H64)+P64*(0)</f>
        <v/>
      </c>
      <c r="T64" s="13">
        <f>M64</f>
        <v/>
      </c>
      <c r="U64" s="13">
        <f>J64</f>
        <v/>
      </c>
      <c r="V64" s="13">
        <f>P64</f>
        <v/>
      </c>
      <c r="W64" s="13">
        <f>C64-T64</f>
        <v/>
      </c>
      <c r="X64" s="13">
        <f>D64-U64</f>
        <v/>
      </c>
      <c r="Y64" s="13">
        <f>E64-V64</f>
        <v/>
      </c>
      <c r="Z64" s="13">
        <f>IF(C64&gt;0,F64-T64*F64/C64,F64)</f>
        <v/>
      </c>
      <c r="AA64" s="13">
        <f>W64*(1+Inputs!$C$11)</f>
        <v/>
      </c>
      <c r="AB64" s="13">
        <f>X64*(1+Inputs!$C$11)</f>
        <v/>
      </c>
      <c r="AC64" s="13">
        <f>Y64*(1+Inputs!$C$11)</f>
        <v/>
      </c>
      <c r="AD64" s="13">
        <f>AA64*Inputs!$C$12*Inputs!$C$14</f>
        <v/>
      </c>
      <c r="AE64" s="13">
        <f>AA64-AD64</f>
        <v/>
      </c>
      <c r="AF64" s="13">
        <f>Z64+AE64*Inputs!$C$12*(1-Inputs!$C$14)</f>
        <v/>
      </c>
      <c r="AG64" s="13">
        <f>AE64+AB64+AC64</f>
        <v/>
      </c>
      <c r="AH64" s="13">
        <f>AI63+S64</f>
        <v/>
      </c>
      <c r="AI64" s="13">
        <f>AH64+AD64</f>
        <v/>
      </c>
      <c r="AJ64" s="23">
        <f>IF(OR(AJ63="yes",AND(AND(AJ63&lt;&gt;"yes",B64&lt;=Inputs!$C$15),R64&gt;1)),"yes","no")</f>
        <v/>
      </c>
    </row>
    <row r="65">
      <c r="B65" s="21" t="n">
        <v>57</v>
      </c>
      <c r="C65" s="13">
        <f>AE64</f>
        <v/>
      </c>
      <c r="D65" s="13">
        <f>AB64</f>
        <v/>
      </c>
      <c r="E65" s="13">
        <f>AC64</f>
        <v/>
      </c>
      <c r="F65" s="13">
        <f>AF64</f>
        <v/>
      </c>
      <c r="G65" s="14">
        <f>IF(C65&gt;0,MAX(0,1-F65/C65),0)</f>
        <v/>
      </c>
      <c r="H65" s="22">
        <f>G65*Inputs!$C$14</f>
        <v/>
      </c>
      <c r="I65" s="13">
        <f>IF(AND(AJ64&lt;&gt;"yes",B65&lt;=Inputs!$C$15),Inputs!$C$6,0)</f>
        <v/>
      </c>
      <c r="J65" s="13">
        <f>IF(I65&lt;=0,0,MIN(I65/(1-Inputs!$C$13),$D65))</f>
        <v/>
      </c>
      <c r="K65" s="13">
        <f>J65*(1-Inputs!$C$13)</f>
        <v/>
      </c>
      <c r="L65" s="13">
        <f>I65-K65</f>
        <v/>
      </c>
      <c r="M65" s="13">
        <f>IF(L65&lt;=0,0,MIN(L65/(1-$H65),$C65))</f>
        <v/>
      </c>
      <c r="N65" s="13">
        <f>M65*(1-$H65)</f>
        <v/>
      </c>
      <c r="O65" s="13">
        <f>L65-N65</f>
        <v/>
      </c>
      <c r="P65" s="13">
        <f>IF(O65&lt;=0,0,MIN(O65/(1-0),$E65))</f>
        <v/>
      </c>
      <c r="Q65" s="13">
        <f>P65*(1-0)</f>
        <v/>
      </c>
      <c r="R65" s="13">
        <f>O65-Q65</f>
        <v/>
      </c>
      <c r="S65" s="13">
        <f>J65*(Inputs!$C$13)+M65*($H65)+P65*(0)</f>
        <v/>
      </c>
      <c r="T65" s="13">
        <f>M65</f>
        <v/>
      </c>
      <c r="U65" s="13">
        <f>J65</f>
        <v/>
      </c>
      <c r="V65" s="13">
        <f>P65</f>
        <v/>
      </c>
      <c r="W65" s="13">
        <f>C65-T65</f>
        <v/>
      </c>
      <c r="X65" s="13">
        <f>D65-U65</f>
        <v/>
      </c>
      <c r="Y65" s="13">
        <f>E65-V65</f>
        <v/>
      </c>
      <c r="Z65" s="13">
        <f>IF(C65&gt;0,F65-T65*F65/C65,F65)</f>
        <v/>
      </c>
      <c r="AA65" s="13">
        <f>W65*(1+Inputs!$C$11)</f>
        <v/>
      </c>
      <c r="AB65" s="13">
        <f>X65*(1+Inputs!$C$11)</f>
        <v/>
      </c>
      <c r="AC65" s="13">
        <f>Y65*(1+Inputs!$C$11)</f>
        <v/>
      </c>
      <c r="AD65" s="13">
        <f>AA65*Inputs!$C$12*Inputs!$C$14</f>
        <v/>
      </c>
      <c r="AE65" s="13">
        <f>AA65-AD65</f>
        <v/>
      </c>
      <c r="AF65" s="13">
        <f>Z65+AE65*Inputs!$C$12*(1-Inputs!$C$14)</f>
        <v/>
      </c>
      <c r="AG65" s="13">
        <f>AE65+AB65+AC65</f>
        <v/>
      </c>
      <c r="AH65" s="13">
        <f>AI64+S65</f>
        <v/>
      </c>
      <c r="AI65" s="13">
        <f>AH65+AD65</f>
        <v/>
      </c>
      <c r="AJ65" s="23">
        <f>IF(OR(AJ64="yes",AND(AND(AJ64&lt;&gt;"yes",B65&lt;=Inputs!$C$15),R65&gt;1)),"yes","no")</f>
        <v/>
      </c>
    </row>
    <row r="66">
      <c r="B66" s="21" t="n">
        <v>58</v>
      </c>
      <c r="C66" s="13">
        <f>AE65</f>
        <v/>
      </c>
      <c r="D66" s="13">
        <f>AB65</f>
        <v/>
      </c>
      <c r="E66" s="13">
        <f>AC65</f>
        <v/>
      </c>
      <c r="F66" s="13">
        <f>AF65</f>
        <v/>
      </c>
      <c r="G66" s="14">
        <f>IF(C66&gt;0,MAX(0,1-F66/C66),0)</f>
        <v/>
      </c>
      <c r="H66" s="22">
        <f>G66*Inputs!$C$14</f>
        <v/>
      </c>
      <c r="I66" s="13">
        <f>IF(AND(AJ65&lt;&gt;"yes",B66&lt;=Inputs!$C$15),Inputs!$C$6,0)</f>
        <v/>
      </c>
      <c r="J66" s="13">
        <f>IF(I66&lt;=0,0,MIN(I66/(1-Inputs!$C$13),$D66))</f>
        <v/>
      </c>
      <c r="K66" s="13">
        <f>J66*(1-Inputs!$C$13)</f>
        <v/>
      </c>
      <c r="L66" s="13">
        <f>I66-K66</f>
        <v/>
      </c>
      <c r="M66" s="13">
        <f>IF(L66&lt;=0,0,MIN(L66/(1-$H66),$C66))</f>
        <v/>
      </c>
      <c r="N66" s="13">
        <f>M66*(1-$H66)</f>
        <v/>
      </c>
      <c r="O66" s="13">
        <f>L66-N66</f>
        <v/>
      </c>
      <c r="P66" s="13">
        <f>IF(O66&lt;=0,0,MIN(O66/(1-0),$E66))</f>
        <v/>
      </c>
      <c r="Q66" s="13">
        <f>P66*(1-0)</f>
        <v/>
      </c>
      <c r="R66" s="13">
        <f>O66-Q66</f>
        <v/>
      </c>
      <c r="S66" s="13">
        <f>J66*(Inputs!$C$13)+M66*($H66)+P66*(0)</f>
        <v/>
      </c>
      <c r="T66" s="13">
        <f>M66</f>
        <v/>
      </c>
      <c r="U66" s="13">
        <f>J66</f>
        <v/>
      </c>
      <c r="V66" s="13">
        <f>P66</f>
        <v/>
      </c>
      <c r="W66" s="13">
        <f>C66-T66</f>
        <v/>
      </c>
      <c r="X66" s="13">
        <f>D66-U66</f>
        <v/>
      </c>
      <c r="Y66" s="13">
        <f>E66-V66</f>
        <v/>
      </c>
      <c r="Z66" s="13">
        <f>IF(C66&gt;0,F66-T66*F66/C66,F66)</f>
        <v/>
      </c>
      <c r="AA66" s="13">
        <f>W66*(1+Inputs!$C$11)</f>
        <v/>
      </c>
      <c r="AB66" s="13">
        <f>X66*(1+Inputs!$C$11)</f>
        <v/>
      </c>
      <c r="AC66" s="13">
        <f>Y66*(1+Inputs!$C$11)</f>
        <v/>
      </c>
      <c r="AD66" s="13">
        <f>AA66*Inputs!$C$12*Inputs!$C$14</f>
        <v/>
      </c>
      <c r="AE66" s="13">
        <f>AA66-AD66</f>
        <v/>
      </c>
      <c r="AF66" s="13">
        <f>Z66+AE66*Inputs!$C$12*(1-Inputs!$C$14)</f>
        <v/>
      </c>
      <c r="AG66" s="13">
        <f>AE66+AB66+AC66</f>
        <v/>
      </c>
      <c r="AH66" s="13">
        <f>AI65+S66</f>
        <v/>
      </c>
      <c r="AI66" s="13">
        <f>AH66+AD66</f>
        <v/>
      </c>
      <c r="AJ66" s="23">
        <f>IF(OR(AJ65="yes",AND(AND(AJ65&lt;&gt;"yes",B66&lt;=Inputs!$C$15),R66&gt;1)),"yes","no")</f>
        <v/>
      </c>
    </row>
    <row r="67">
      <c r="B67" s="21" t="n">
        <v>59</v>
      </c>
      <c r="C67" s="13">
        <f>AE66</f>
        <v/>
      </c>
      <c r="D67" s="13">
        <f>AB66</f>
        <v/>
      </c>
      <c r="E67" s="13">
        <f>AC66</f>
        <v/>
      </c>
      <c r="F67" s="13">
        <f>AF66</f>
        <v/>
      </c>
      <c r="G67" s="14">
        <f>IF(C67&gt;0,MAX(0,1-F67/C67),0)</f>
        <v/>
      </c>
      <c r="H67" s="22">
        <f>G67*Inputs!$C$14</f>
        <v/>
      </c>
      <c r="I67" s="13">
        <f>IF(AND(AJ66&lt;&gt;"yes",B67&lt;=Inputs!$C$15),Inputs!$C$6,0)</f>
        <v/>
      </c>
      <c r="J67" s="13">
        <f>IF(I67&lt;=0,0,MIN(I67/(1-Inputs!$C$13),$D67))</f>
        <v/>
      </c>
      <c r="K67" s="13">
        <f>J67*(1-Inputs!$C$13)</f>
        <v/>
      </c>
      <c r="L67" s="13">
        <f>I67-K67</f>
        <v/>
      </c>
      <c r="M67" s="13">
        <f>IF(L67&lt;=0,0,MIN(L67/(1-$H67),$C67))</f>
        <v/>
      </c>
      <c r="N67" s="13">
        <f>M67*(1-$H67)</f>
        <v/>
      </c>
      <c r="O67" s="13">
        <f>L67-N67</f>
        <v/>
      </c>
      <c r="P67" s="13">
        <f>IF(O67&lt;=0,0,MIN(O67/(1-0),$E67))</f>
        <v/>
      </c>
      <c r="Q67" s="13">
        <f>P67*(1-0)</f>
        <v/>
      </c>
      <c r="R67" s="13">
        <f>O67-Q67</f>
        <v/>
      </c>
      <c r="S67" s="13">
        <f>J67*(Inputs!$C$13)+M67*($H67)+P67*(0)</f>
        <v/>
      </c>
      <c r="T67" s="13">
        <f>M67</f>
        <v/>
      </c>
      <c r="U67" s="13">
        <f>J67</f>
        <v/>
      </c>
      <c r="V67" s="13">
        <f>P67</f>
        <v/>
      </c>
      <c r="W67" s="13">
        <f>C67-T67</f>
        <v/>
      </c>
      <c r="X67" s="13">
        <f>D67-U67</f>
        <v/>
      </c>
      <c r="Y67" s="13">
        <f>E67-V67</f>
        <v/>
      </c>
      <c r="Z67" s="13">
        <f>IF(C67&gt;0,F67-T67*F67/C67,F67)</f>
        <v/>
      </c>
      <c r="AA67" s="13">
        <f>W67*(1+Inputs!$C$11)</f>
        <v/>
      </c>
      <c r="AB67" s="13">
        <f>X67*(1+Inputs!$C$11)</f>
        <v/>
      </c>
      <c r="AC67" s="13">
        <f>Y67*(1+Inputs!$C$11)</f>
        <v/>
      </c>
      <c r="AD67" s="13">
        <f>AA67*Inputs!$C$12*Inputs!$C$14</f>
        <v/>
      </c>
      <c r="AE67" s="13">
        <f>AA67-AD67</f>
        <v/>
      </c>
      <c r="AF67" s="13">
        <f>Z67+AE67*Inputs!$C$12*(1-Inputs!$C$14)</f>
        <v/>
      </c>
      <c r="AG67" s="13">
        <f>AE67+AB67+AC67</f>
        <v/>
      </c>
      <c r="AH67" s="13">
        <f>AI66+S67</f>
        <v/>
      </c>
      <c r="AI67" s="13">
        <f>AH67+AD67</f>
        <v/>
      </c>
      <c r="AJ67" s="23">
        <f>IF(OR(AJ66="yes",AND(AND(AJ66&lt;&gt;"yes",B67&lt;=Inputs!$C$15),R67&gt;1)),"yes","no")</f>
        <v/>
      </c>
    </row>
    <row r="68">
      <c r="B68" s="21" t="n">
        <v>60</v>
      </c>
      <c r="C68" s="13">
        <f>AE67</f>
        <v/>
      </c>
      <c r="D68" s="13">
        <f>AB67</f>
        <v/>
      </c>
      <c r="E68" s="13">
        <f>AC67</f>
        <v/>
      </c>
      <c r="F68" s="13">
        <f>AF67</f>
        <v/>
      </c>
      <c r="G68" s="14">
        <f>IF(C68&gt;0,MAX(0,1-F68/C68),0)</f>
        <v/>
      </c>
      <c r="H68" s="22">
        <f>G68*Inputs!$C$14</f>
        <v/>
      </c>
      <c r="I68" s="13">
        <f>IF(AND(AJ67&lt;&gt;"yes",B68&lt;=Inputs!$C$15),Inputs!$C$6,0)</f>
        <v/>
      </c>
      <c r="J68" s="13">
        <f>IF(I68&lt;=0,0,MIN(I68/(1-Inputs!$C$13),$D68))</f>
        <v/>
      </c>
      <c r="K68" s="13">
        <f>J68*(1-Inputs!$C$13)</f>
        <v/>
      </c>
      <c r="L68" s="13">
        <f>I68-K68</f>
        <v/>
      </c>
      <c r="M68" s="13">
        <f>IF(L68&lt;=0,0,MIN(L68/(1-$H68),$C68))</f>
        <v/>
      </c>
      <c r="N68" s="13">
        <f>M68*(1-$H68)</f>
        <v/>
      </c>
      <c r="O68" s="13">
        <f>L68-N68</f>
        <v/>
      </c>
      <c r="P68" s="13">
        <f>IF(O68&lt;=0,0,MIN(O68/(1-0),$E68))</f>
        <v/>
      </c>
      <c r="Q68" s="13">
        <f>P68*(1-0)</f>
        <v/>
      </c>
      <c r="R68" s="13">
        <f>O68-Q68</f>
        <v/>
      </c>
      <c r="S68" s="13">
        <f>J68*(Inputs!$C$13)+M68*($H68)+P68*(0)</f>
        <v/>
      </c>
      <c r="T68" s="13">
        <f>M68</f>
        <v/>
      </c>
      <c r="U68" s="13">
        <f>J68</f>
        <v/>
      </c>
      <c r="V68" s="13">
        <f>P68</f>
        <v/>
      </c>
      <c r="W68" s="13">
        <f>C68-T68</f>
        <v/>
      </c>
      <c r="X68" s="13">
        <f>D68-U68</f>
        <v/>
      </c>
      <c r="Y68" s="13">
        <f>E68-V68</f>
        <v/>
      </c>
      <c r="Z68" s="13">
        <f>IF(C68&gt;0,F68-T68*F68/C68,F68)</f>
        <v/>
      </c>
      <c r="AA68" s="13">
        <f>W68*(1+Inputs!$C$11)</f>
        <v/>
      </c>
      <c r="AB68" s="13">
        <f>X68*(1+Inputs!$C$11)</f>
        <v/>
      </c>
      <c r="AC68" s="13">
        <f>Y68*(1+Inputs!$C$11)</f>
        <v/>
      </c>
      <c r="AD68" s="13">
        <f>AA68*Inputs!$C$12*Inputs!$C$14</f>
        <v/>
      </c>
      <c r="AE68" s="13">
        <f>AA68-AD68</f>
        <v/>
      </c>
      <c r="AF68" s="13">
        <f>Z68+AE68*Inputs!$C$12*(1-Inputs!$C$14)</f>
        <v/>
      </c>
      <c r="AG68" s="13">
        <f>AE68+AB68+AC68</f>
        <v/>
      </c>
      <c r="AH68" s="13">
        <f>AI67+S68</f>
        <v/>
      </c>
      <c r="AI68" s="13">
        <f>AH68+AD68</f>
        <v/>
      </c>
      <c r="AJ68" s="23">
        <f>IF(OR(AJ67="yes",AND(AND(AJ67&lt;&gt;"yes",B68&lt;=Inputs!$C$15),R68&gt;1)),"yes","no")</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B2:AJ68"/>
  <sheetViews>
    <sheetView showGridLines="0" workbookViewId="0">
      <selection activeCell="A1" sqref="A1"/>
    </sheetView>
  </sheetViews>
  <sheetFormatPr baseColWidth="8" defaultRowHeight="15"/>
  <cols>
    <col width="3" customWidth="1" min="1" max="1"/>
    <col width="7" customWidth="1" min="2" max="2"/>
    <col width="15" customWidth="1" min="3" max="3"/>
    <col width="15" customWidth="1" min="4" max="4"/>
    <col width="14" customWidth="1" min="5" max="5"/>
    <col width="14" customWidth="1" min="6" max="6"/>
    <col width="11" customWidth="1" min="7" max="7"/>
    <col width="10"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4" customWidth="1" min="19" max="19"/>
    <col width="14" customWidth="1" min="20" max="20"/>
    <col width="14" customWidth="1" min="21" max="21"/>
    <col width="13" customWidth="1" min="22" max="22"/>
    <col width="14" customWidth="1" min="23" max="23"/>
    <col width="14" customWidth="1" min="24" max="24"/>
    <col width="13" customWidth="1" min="25" max="25"/>
    <col width="13" customWidth="1" min="26" max="26"/>
    <col width="14" customWidth="1" min="27" max="27"/>
    <col width="14" customWidth="1" min="28" max="28"/>
    <col width="13" customWidth="1" min="29" max="29"/>
    <col width="13" customWidth="1" min="30" max="30"/>
    <col width="14" customWidth="1" min="31" max="31"/>
    <col width="13" customWidth="1" min="32" max="32"/>
    <col width="15" customWidth="1" min="33" max="33"/>
    <col width="14" customWidth="1" min="34" max="34"/>
    <col width="15" customWidth="1" min="35" max="35"/>
    <col width="9" customWidth="1" min="36" max="36"/>
  </cols>
  <sheetData>
    <row r="2">
      <c r="B2" s="1" t="inlineStr">
        <is>
          <t>Roth first</t>
        </is>
      </c>
    </row>
    <row r="3">
      <c r="B3" s="2" t="inlineStr">
        <is>
          <t>Spend the Roth first. Destroys the only permanently untaxed compounding you own.</t>
        </is>
      </c>
    </row>
    <row r="4">
      <c r="B4" s="16" t="inlineStr">
        <is>
          <t>Every column is shown so the arithmetic can be checked. The summary is at the top; the rows below it are where it comes from.</t>
        </is>
      </c>
    </row>
    <row r="6">
      <c r="D6" s="6" t="inlineStr">
        <is>
          <t>Years lasted</t>
        </is>
      </c>
      <c r="E6" s="17">
        <f>IFERROR(MATCH("yes",$AJ$9:$AJ$68,0)-1,Inputs!$C$15)</f>
        <v/>
      </c>
      <c r="F6" s="6" t="inlineStr">
        <is>
          <t>Lifetime tax</t>
        </is>
      </c>
      <c r="G6" s="18">
        <f>IFERROR(INDEX($AH$9:$AH$68,MATCH("yes",$AJ$9:$AJ$68,0)),INDEX($AI$9:$AI$68,Inputs!$C$15))</f>
        <v/>
      </c>
      <c r="H6" s="6" t="inlineStr">
        <is>
          <t>Tax per year</t>
        </is>
      </c>
      <c r="I6" s="18">
        <f>IF(E6&gt;0,G6/E6,0)</f>
        <v/>
      </c>
      <c r="J6" s="6" t="inlineStr">
        <is>
          <t>Tax as a share of spending</t>
        </is>
      </c>
      <c r="L6" s="19">
        <f>IF(E6&gt;0,G6/(E6*Inputs!$C$6),0)</f>
        <v/>
      </c>
      <c r="N6" s="6" t="inlineStr">
        <is>
          <t>Left at the end</t>
        </is>
      </c>
      <c r="O6" s="18">
        <f>IFERROR(IF(MATCH("yes",$AJ$9:$AJ$68,0)&gt;0,0),INDEX($AG$9:$AG$68,Inputs!$C$15))</f>
        <v/>
      </c>
    </row>
    <row r="8" ht="30" customHeight="1">
      <c r="B8" s="20" t="inlineStr">
        <is>
          <t>Year</t>
        </is>
      </c>
      <c r="C8" s="20" t="inlineStr">
        <is>
          <t>Taxable start</t>
        </is>
      </c>
      <c r="D8" s="20" t="inlineStr">
        <is>
          <t>Deferred start</t>
        </is>
      </c>
      <c r="E8" s="20" t="inlineStr">
        <is>
          <t>Roth start</t>
        </is>
      </c>
      <c r="F8" s="20" t="inlineStr">
        <is>
          <t>Basis start</t>
        </is>
      </c>
      <c r="G8" s="20" t="inlineStr">
        <is>
          <t>Gain frac</t>
        </is>
      </c>
      <c r="H8" s="20" t="inlineStr">
        <is>
          <t>CG rate</t>
        </is>
      </c>
      <c r="I8" s="20" t="inlineStr">
        <is>
          <t>Need</t>
        </is>
      </c>
      <c r="J8" s="20" t="inlineStr">
        <is>
          <t>Gross 1</t>
        </is>
      </c>
      <c r="K8" s="20" t="inlineStr">
        <is>
          <t>Net 1</t>
        </is>
      </c>
      <c r="L8" s="20" t="inlineStr">
        <is>
          <t>Still need</t>
        </is>
      </c>
      <c r="M8" s="20" t="inlineStr">
        <is>
          <t>Gross 2</t>
        </is>
      </c>
      <c r="N8" s="20" t="inlineStr">
        <is>
          <t>Net 2</t>
        </is>
      </c>
      <c r="O8" s="20" t="inlineStr">
        <is>
          <t>Still need</t>
        </is>
      </c>
      <c r="P8" s="20" t="inlineStr">
        <is>
          <t>Gross 3</t>
        </is>
      </c>
      <c r="Q8" s="20" t="inlineStr">
        <is>
          <t>Net 3</t>
        </is>
      </c>
      <c r="R8" s="20" t="inlineStr">
        <is>
          <t>Shortfall</t>
        </is>
      </c>
      <c r="S8" s="20" t="inlineStr">
        <is>
          <t>Tax this year</t>
        </is>
      </c>
      <c r="T8" s="20" t="inlineStr">
        <is>
          <t>Taxable drawn</t>
        </is>
      </c>
      <c r="U8" s="20" t="inlineStr">
        <is>
          <t>Deferred drawn</t>
        </is>
      </c>
      <c r="V8" s="20" t="inlineStr">
        <is>
          <t>Roth drawn</t>
        </is>
      </c>
      <c r="W8" s="20" t="inlineStr">
        <is>
          <t>Taxable net</t>
        </is>
      </c>
      <c r="X8" s="20" t="inlineStr">
        <is>
          <t>Deferred net</t>
        </is>
      </c>
      <c r="Y8" s="20" t="inlineStr">
        <is>
          <t>Roth net</t>
        </is>
      </c>
      <c r="Z8" s="20" t="inlineStr">
        <is>
          <t>Basis after</t>
        </is>
      </c>
      <c r="AA8" s="20" t="inlineStr">
        <is>
          <t>Taxable grown</t>
        </is>
      </c>
      <c r="AB8" s="20" t="inlineStr">
        <is>
          <t>Deferred end</t>
        </is>
      </c>
      <c r="AC8" s="20" t="inlineStr">
        <is>
          <t>Roth end</t>
        </is>
      </c>
      <c r="AD8" s="20" t="inlineStr">
        <is>
          <t>Dividend tax</t>
        </is>
      </c>
      <c r="AE8" s="20" t="inlineStr">
        <is>
          <t>Taxable end</t>
        </is>
      </c>
      <c r="AF8" s="20" t="inlineStr">
        <is>
          <t>Basis end</t>
        </is>
      </c>
      <c r="AG8" s="20" t="inlineStr">
        <is>
          <t>Total end</t>
        </is>
      </c>
      <c r="AH8" s="20" t="inlineStr">
        <is>
          <t>Cum tax</t>
        </is>
      </c>
      <c r="AI8" s="20" t="inlineStr">
        <is>
          <t>Cum tax + drag</t>
        </is>
      </c>
      <c r="AJ8" s="20" t="inlineStr">
        <is>
          <t>Out?</t>
        </is>
      </c>
    </row>
    <row r="9">
      <c r="B9" s="21" t="n">
        <v>1</v>
      </c>
      <c r="C9" s="13">
        <f>Inputs!$C$7</f>
        <v/>
      </c>
      <c r="D9" s="13">
        <f>Inputs!$C$8</f>
        <v/>
      </c>
      <c r="E9" s="13">
        <f>Inputs!$C$9</f>
        <v/>
      </c>
      <c r="F9" s="13">
        <f>Inputs!$C$7*Inputs!$C$10</f>
        <v/>
      </c>
      <c r="G9" s="14">
        <f>IF(C9&gt;0,MAX(0,1-F9/C9),0)</f>
        <v/>
      </c>
      <c r="H9" s="22">
        <f>G9*Inputs!$C$14</f>
        <v/>
      </c>
      <c r="I9" s="13">
        <f>IF(AND("no"&lt;&gt;"yes",B9&lt;=Inputs!$C$15),Inputs!$C$6,0)</f>
        <v/>
      </c>
      <c r="J9" s="13">
        <f>IF(I9&lt;=0,0,MIN(I9/(1-0),$E9))</f>
        <v/>
      </c>
      <c r="K9" s="13">
        <f>J9*(1-0)</f>
        <v/>
      </c>
      <c r="L9" s="13">
        <f>I9-K9</f>
        <v/>
      </c>
      <c r="M9" s="13">
        <f>IF(L9&lt;=0,0,MIN(L9/(1-$H9),$C9))</f>
        <v/>
      </c>
      <c r="N9" s="13">
        <f>M9*(1-$H9)</f>
        <v/>
      </c>
      <c r="O9" s="13">
        <f>L9-N9</f>
        <v/>
      </c>
      <c r="P9" s="13">
        <f>IF(O9&lt;=0,0,MIN(O9/(1-Inputs!$C$13),$D9))</f>
        <v/>
      </c>
      <c r="Q9" s="13">
        <f>P9*(1-Inputs!$C$13)</f>
        <v/>
      </c>
      <c r="R9" s="13">
        <f>O9-Q9</f>
        <v/>
      </c>
      <c r="S9" s="13">
        <f>J9*(0)+M9*($H9)+P9*(Inputs!$C$13)</f>
        <v/>
      </c>
      <c r="T9" s="13">
        <f>M9</f>
        <v/>
      </c>
      <c r="U9" s="13">
        <f>P9</f>
        <v/>
      </c>
      <c r="V9" s="13">
        <f>J9</f>
        <v/>
      </c>
      <c r="W9" s="13">
        <f>C9-T9</f>
        <v/>
      </c>
      <c r="X9" s="13">
        <f>D9-U9</f>
        <v/>
      </c>
      <c r="Y9" s="13">
        <f>E9-V9</f>
        <v/>
      </c>
      <c r="Z9" s="13">
        <f>IF(C9&gt;0,F9-T9*F9/C9,F9)</f>
        <v/>
      </c>
      <c r="AA9" s="13">
        <f>W9*(1+Inputs!$C$11)</f>
        <v/>
      </c>
      <c r="AB9" s="13">
        <f>X9*(1+Inputs!$C$11)</f>
        <v/>
      </c>
      <c r="AC9" s="13">
        <f>Y9*(1+Inputs!$C$11)</f>
        <v/>
      </c>
      <c r="AD9" s="13">
        <f>AA9*Inputs!$C$12*Inputs!$C$14</f>
        <v/>
      </c>
      <c r="AE9" s="13">
        <f>AA9-AD9</f>
        <v/>
      </c>
      <c r="AF9" s="13">
        <f>Z9+AE9*Inputs!$C$12*(1-Inputs!$C$14)</f>
        <v/>
      </c>
      <c r="AG9" s="13">
        <f>AE9+AB9+AC9</f>
        <v/>
      </c>
      <c r="AH9" s="13">
        <f>0+S9</f>
        <v/>
      </c>
      <c r="AI9" s="13">
        <f>AH9+AD9</f>
        <v/>
      </c>
      <c r="AJ9" s="23">
        <f>IF(OR("no"="yes",AND(AND("no"&lt;&gt;"yes",B9&lt;=Inputs!$C$15),R9&gt;1)),"yes","no")</f>
        <v/>
      </c>
    </row>
    <row r="10">
      <c r="B10" s="21" t="n">
        <v>2</v>
      </c>
      <c r="C10" s="13">
        <f>AE9</f>
        <v/>
      </c>
      <c r="D10" s="13">
        <f>AB9</f>
        <v/>
      </c>
      <c r="E10" s="13">
        <f>AC9</f>
        <v/>
      </c>
      <c r="F10" s="13">
        <f>AF9</f>
        <v/>
      </c>
      <c r="G10" s="14">
        <f>IF(C10&gt;0,MAX(0,1-F10/C10),0)</f>
        <v/>
      </c>
      <c r="H10" s="22">
        <f>G10*Inputs!$C$14</f>
        <v/>
      </c>
      <c r="I10" s="13">
        <f>IF(AND(AJ9&lt;&gt;"yes",B10&lt;=Inputs!$C$15),Inputs!$C$6,0)</f>
        <v/>
      </c>
      <c r="J10" s="13">
        <f>IF(I10&lt;=0,0,MIN(I10/(1-0),$E10))</f>
        <v/>
      </c>
      <c r="K10" s="13">
        <f>J10*(1-0)</f>
        <v/>
      </c>
      <c r="L10" s="13">
        <f>I10-K10</f>
        <v/>
      </c>
      <c r="M10" s="13">
        <f>IF(L10&lt;=0,0,MIN(L10/(1-$H10),$C10))</f>
        <v/>
      </c>
      <c r="N10" s="13">
        <f>M10*(1-$H10)</f>
        <v/>
      </c>
      <c r="O10" s="13">
        <f>L10-N10</f>
        <v/>
      </c>
      <c r="P10" s="13">
        <f>IF(O10&lt;=0,0,MIN(O10/(1-Inputs!$C$13),$D10))</f>
        <v/>
      </c>
      <c r="Q10" s="13">
        <f>P10*(1-Inputs!$C$13)</f>
        <v/>
      </c>
      <c r="R10" s="13">
        <f>O10-Q10</f>
        <v/>
      </c>
      <c r="S10" s="13">
        <f>J10*(0)+M10*($H10)+P10*(Inputs!$C$13)</f>
        <v/>
      </c>
      <c r="T10" s="13">
        <f>M10</f>
        <v/>
      </c>
      <c r="U10" s="13">
        <f>P10</f>
        <v/>
      </c>
      <c r="V10" s="13">
        <f>J10</f>
        <v/>
      </c>
      <c r="W10" s="13">
        <f>C10-T10</f>
        <v/>
      </c>
      <c r="X10" s="13">
        <f>D10-U10</f>
        <v/>
      </c>
      <c r="Y10" s="13">
        <f>E10-V10</f>
        <v/>
      </c>
      <c r="Z10" s="13">
        <f>IF(C10&gt;0,F10-T10*F10/C10,F10)</f>
        <v/>
      </c>
      <c r="AA10" s="13">
        <f>W10*(1+Inputs!$C$11)</f>
        <v/>
      </c>
      <c r="AB10" s="13">
        <f>X10*(1+Inputs!$C$11)</f>
        <v/>
      </c>
      <c r="AC10" s="13">
        <f>Y10*(1+Inputs!$C$11)</f>
        <v/>
      </c>
      <c r="AD10" s="13">
        <f>AA10*Inputs!$C$12*Inputs!$C$14</f>
        <v/>
      </c>
      <c r="AE10" s="13">
        <f>AA10-AD10</f>
        <v/>
      </c>
      <c r="AF10" s="13">
        <f>Z10+AE10*Inputs!$C$12*(1-Inputs!$C$14)</f>
        <v/>
      </c>
      <c r="AG10" s="13">
        <f>AE10+AB10+AC10</f>
        <v/>
      </c>
      <c r="AH10" s="13">
        <f>AI9+S10</f>
        <v/>
      </c>
      <c r="AI10" s="13">
        <f>AH10+AD10</f>
        <v/>
      </c>
      <c r="AJ10" s="23">
        <f>IF(OR(AJ9="yes",AND(AND(AJ9&lt;&gt;"yes",B10&lt;=Inputs!$C$15),R10&gt;1)),"yes","no")</f>
        <v/>
      </c>
    </row>
    <row r="11">
      <c r="B11" s="21" t="n">
        <v>3</v>
      </c>
      <c r="C11" s="13">
        <f>AE10</f>
        <v/>
      </c>
      <c r="D11" s="13">
        <f>AB10</f>
        <v/>
      </c>
      <c r="E11" s="13">
        <f>AC10</f>
        <v/>
      </c>
      <c r="F11" s="13">
        <f>AF10</f>
        <v/>
      </c>
      <c r="G11" s="14">
        <f>IF(C11&gt;0,MAX(0,1-F11/C11),0)</f>
        <v/>
      </c>
      <c r="H11" s="22">
        <f>G11*Inputs!$C$14</f>
        <v/>
      </c>
      <c r="I11" s="13">
        <f>IF(AND(AJ10&lt;&gt;"yes",B11&lt;=Inputs!$C$15),Inputs!$C$6,0)</f>
        <v/>
      </c>
      <c r="J11" s="13">
        <f>IF(I11&lt;=0,0,MIN(I11/(1-0),$E11))</f>
        <v/>
      </c>
      <c r="K11" s="13">
        <f>J11*(1-0)</f>
        <v/>
      </c>
      <c r="L11" s="13">
        <f>I11-K11</f>
        <v/>
      </c>
      <c r="M11" s="13">
        <f>IF(L11&lt;=0,0,MIN(L11/(1-$H11),$C11))</f>
        <v/>
      </c>
      <c r="N11" s="13">
        <f>M11*(1-$H11)</f>
        <v/>
      </c>
      <c r="O11" s="13">
        <f>L11-N11</f>
        <v/>
      </c>
      <c r="P11" s="13">
        <f>IF(O11&lt;=0,0,MIN(O11/(1-Inputs!$C$13),$D11))</f>
        <v/>
      </c>
      <c r="Q11" s="13">
        <f>P11*(1-Inputs!$C$13)</f>
        <v/>
      </c>
      <c r="R11" s="13">
        <f>O11-Q11</f>
        <v/>
      </c>
      <c r="S11" s="13">
        <f>J11*(0)+M11*($H11)+P11*(Inputs!$C$13)</f>
        <v/>
      </c>
      <c r="T11" s="13">
        <f>M11</f>
        <v/>
      </c>
      <c r="U11" s="13">
        <f>P11</f>
        <v/>
      </c>
      <c r="V11" s="13">
        <f>J11</f>
        <v/>
      </c>
      <c r="W11" s="13">
        <f>C11-T11</f>
        <v/>
      </c>
      <c r="X11" s="13">
        <f>D11-U11</f>
        <v/>
      </c>
      <c r="Y11" s="13">
        <f>E11-V11</f>
        <v/>
      </c>
      <c r="Z11" s="13">
        <f>IF(C11&gt;0,F11-T11*F11/C11,F11)</f>
        <v/>
      </c>
      <c r="AA11" s="13">
        <f>W11*(1+Inputs!$C$11)</f>
        <v/>
      </c>
      <c r="AB11" s="13">
        <f>X11*(1+Inputs!$C$11)</f>
        <v/>
      </c>
      <c r="AC11" s="13">
        <f>Y11*(1+Inputs!$C$11)</f>
        <v/>
      </c>
      <c r="AD11" s="13">
        <f>AA11*Inputs!$C$12*Inputs!$C$14</f>
        <v/>
      </c>
      <c r="AE11" s="13">
        <f>AA11-AD11</f>
        <v/>
      </c>
      <c r="AF11" s="13">
        <f>Z11+AE11*Inputs!$C$12*(1-Inputs!$C$14)</f>
        <v/>
      </c>
      <c r="AG11" s="13">
        <f>AE11+AB11+AC11</f>
        <v/>
      </c>
      <c r="AH11" s="13">
        <f>AI10+S11</f>
        <v/>
      </c>
      <c r="AI11" s="13">
        <f>AH11+AD11</f>
        <v/>
      </c>
      <c r="AJ11" s="23">
        <f>IF(OR(AJ10="yes",AND(AND(AJ10&lt;&gt;"yes",B11&lt;=Inputs!$C$15),R11&gt;1)),"yes","no")</f>
        <v/>
      </c>
    </row>
    <row r="12">
      <c r="B12" s="21" t="n">
        <v>4</v>
      </c>
      <c r="C12" s="13">
        <f>AE11</f>
        <v/>
      </c>
      <c r="D12" s="13">
        <f>AB11</f>
        <v/>
      </c>
      <c r="E12" s="13">
        <f>AC11</f>
        <v/>
      </c>
      <c r="F12" s="13">
        <f>AF11</f>
        <v/>
      </c>
      <c r="G12" s="14">
        <f>IF(C12&gt;0,MAX(0,1-F12/C12),0)</f>
        <v/>
      </c>
      <c r="H12" s="22">
        <f>G12*Inputs!$C$14</f>
        <v/>
      </c>
      <c r="I12" s="13">
        <f>IF(AND(AJ11&lt;&gt;"yes",B12&lt;=Inputs!$C$15),Inputs!$C$6,0)</f>
        <v/>
      </c>
      <c r="J12" s="13">
        <f>IF(I12&lt;=0,0,MIN(I12/(1-0),$E12))</f>
        <v/>
      </c>
      <c r="K12" s="13">
        <f>J12*(1-0)</f>
        <v/>
      </c>
      <c r="L12" s="13">
        <f>I12-K12</f>
        <v/>
      </c>
      <c r="M12" s="13">
        <f>IF(L12&lt;=0,0,MIN(L12/(1-$H12),$C12))</f>
        <v/>
      </c>
      <c r="N12" s="13">
        <f>M12*(1-$H12)</f>
        <v/>
      </c>
      <c r="O12" s="13">
        <f>L12-N12</f>
        <v/>
      </c>
      <c r="P12" s="13">
        <f>IF(O12&lt;=0,0,MIN(O12/(1-Inputs!$C$13),$D12))</f>
        <v/>
      </c>
      <c r="Q12" s="13">
        <f>P12*(1-Inputs!$C$13)</f>
        <v/>
      </c>
      <c r="R12" s="13">
        <f>O12-Q12</f>
        <v/>
      </c>
      <c r="S12" s="13">
        <f>J12*(0)+M12*($H12)+P12*(Inputs!$C$13)</f>
        <v/>
      </c>
      <c r="T12" s="13">
        <f>M12</f>
        <v/>
      </c>
      <c r="U12" s="13">
        <f>P12</f>
        <v/>
      </c>
      <c r="V12" s="13">
        <f>J12</f>
        <v/>
      </c>
      <c r="W12" s="13">
        <f>C12-T12</f>
        <v/>
      </c>
      <c r="X12" s="13">
        <f>D12-U12</f>
        <v/>
      </c>
      <c r="Y12" s="13">
        <f>E12-V12</f>
        <v/>
      </c>
      <c r="Z12" s="13">
        <f>IF(C12&gt;0,F12-T12*F12/C12,F12)</f>
        <v/>
      </c>
      <c r="AA12" s="13">
        <f>W12*(1+Inputs!$C$11)</f>
        <v/>
      </c>
      <c r="AB12" s="13">
        <f>X12*(1+Inputs!$C$11)</f>
        <v/>
      </c>
      <c r="AC12" s="13">
        <f>Y12*(1+Inputs!$C$11)</f>
        <v/>
      </c>
      <c r="AD12" s="13">
        <f>AA12*Inputs!$C$12*Inputs!$C$14</f>
        <v/>
      </c>
      <c r="AE12" s="13">
        <f>AA12-AD12</f>
        <v/>
      </c>
      <c r="AF12" s="13">
        <f>Z12+AE12*Inputs!$C$12*(1-Inputs!$C$14)</f>
        <v/>
      </c>
      <c r="AG12" s="13">
        <f>AE12+AB12+AC12</f>
        <v/>
      </c>
      <c r="AH12" s="13">
        <f>AI11+S12</f>
        <v/>
      </c>
      <c r="AI12" s="13">
        <f>AH12+AD12</f>
        <v/>
      </c>
      <c r="AJ12" s="23">
        <f>IF(OR(AJ11="yes",AND(AND(AJ11&lt;&gt;"yes",B12&lt;=Inputs!$C$15),R12&gt;1)),"yes","no")</f>
        <v/>
      </c>
    </row>
    <row r="13">
      <c r="B13" s="21" t="n">
        <v>5</v>
      </c>
      <c r="C13" s="13">
        <f>AE12</f>
        <v/>
      </c>
      <c r="D13" s="13">
        <f>AB12</f>
        <v/>
      </c>
      <c r="E13" s="13">
        <f>AC12</f>
        <v/>
      </c>
      <c r="F13" s="13">
        <f>AF12</f>
        <v/>
      </c>
      <c r="G13" s="14">
        <f>IF(C13&gt;0,MAX(0,1-F13/C13),0)</f>
        <v/>
      </c>
      <c r="H13" s="22">
        <f>G13*Inputs!$C$14</f>
        <v/>
      </c>
      <c r="I13" s="13">
        <f>IF(AND(AJ12&lt;&gt;"yes",B13&lt;=Inputs!$C$15),Inputs!$C$6,0)</f>
        <v/>
      </c>
      <c r="J13" s="13">
        <f>IF(I13&lt;=0,0,MIN(I13/(1-0),$E13))</f>
        <v/>
      </c>
      <c r="K13" s="13">
        <f>J13*(1-0)</f>
        <v/>
      </c>
      <c r="L13" s="13">
        <f>I13-K13</f>
        <v/>
      </c>
      <c r="M13" s="13">
        <f>IF(L13&lt;=0,0,MIN(L13/(1-$H13),$C13))</f>
        <v/>
      </c>
      <c r="N13" s="13">
        <f>M13*(1-$H13)</f>
        <v/>
      </c>
      <c r="O13" s="13">
        <f>L13-N13</f>
        <v/>
      </c>
      <c r="P13" s="13">
        <f>IF(O13&lt;=0,0,MIN(O13/(1-Inputs!$C$13),$D13))</f>
        <v/>
      </c>
      <c r="Q13" s="13">
        <f>P13*(1-Inputs!$C$13)</f>
        <v/>
      </c>
      <c r="R13" s="13">
        <f>O13-Q13</f>
        <v/>
      </c>
      <c r="S13" s="13">
        <f>J13*(0)+M13*($H13)+P13*(Inputs!$C$13)</f>
        <v/>
      </c>
      <c r="T13" s="13">
        <f>M13</f>
        <v/>
      </c>
      <c r="U13" s="13">
        <f>P13</f>
        <v/>
      </c>
      <c r="V13" s="13">
        <f>J13</f>
        <v/>
      </c>
      <c r="W13" s="13">
        <f>C13-T13</f>
        <v/>
      </c>
      <c r="X13" s="13">
        <f>D13-U13</f>
        <v/>
      </c>
      <c r="Y13" s="13">
        <f>E13-V13</f>
        <v/>
      </c>
      <c r="Z13" s="13">
        <f>IF(C13&gt;0,F13-T13*F13/C13,F13)</f>
        <v/>
      </c>
      <c r="AA13" s="13">
        <f>W13*(1+Inputs!$C$11)</f>
        <v/>
      </c>
      <c r="AB13" s="13">
        <f>X13*(1+Inputs!$C$11)</f>
        <v/>
      </c>
      <c r="AC13" s="13">
        <f>Y13*(1+Inputs!$C$11)</f>
        <v/>
      </c>
      <c r="AD13" s="13">
        <f>AA13*Inputs!$C$12*Inputs!$C$14</f>
        <v/>
      </c>
      <c r="AE13" s="13">
        <f>AA13-AD13</f>
        <v/>
      </c>
      <c r="AF13" s="13">
        <f>Z13+AE13*Inputs!$C$12*(1-Inputs!$C$14)</f>
        <v/>
      </c>
      <c r="AG13" s="13">
        <f>AE13+AB13+AC13</f>
        <v/>
      </c>
      <c r="AH13" s="13">
        <f>AI12+S13</f>
        <v/>
      </c>
      <c r="AI13" s="13">
        <f>AH13+AD13</f>
        <v/>
      </c>
      <c r="AJ13" s="23">
        <f>IF(OR(AJ12="yes",AND(AND(AJ12&lt;&gt;"yes",B13&lt;=Inputs!$C$15),R13&gt;1)),"yes","no")</f>
        <v/>
      </c>
    </row>
    <row r="14">
      <c r="B14" s="21" t="n">
        <v>6</v>
      </c>
      <c r="C14" s="13">
        <f>AE13</f>
        <v/>
      </c>
      <c r="D14" s="13">
        <f>AB13</f>
        <v/>
      </c>
      <c r="E14" s="13">
        <f>AC13</f>
        <v/>
      </c>
      <c r="F14" s="13">
        <f>AF13</f>
        <v/>
      </c>
      <c r="G14" s="14">
        <f>IF(C14&gt;0,MAX(0,1-F14/C14),0)</f>
        <v/>
      </c>
      <c r="H14" s="22">
        <f>G14*Inputs!$C$14</f>
        <v/>
      </c>
      <c r="I14" s="13">
        <f>IF(AND(AJ13&lt;&gt;"yes",B14&lt;=Inputs!$C$15),Inputs!$C$6,0)</f>
        <v/>
      </c>
      <c r="J14" s="13">
        <f>IF(I14&lt;=0,0,MIN(I14/(1-0),$E14))</f>
        <v/>
      </c>
      <c r="K14" s="13">
        <f>J14*(1-0)</f>
        <v/>
      </c>
      <c r="L14" s="13">
        <f>I14-K14</f>
        <v/>
      </c>
      <c r="M14" s="13">
        <f>IF(L14&lt;=0,0,MIN(L14/(1-$H14),$C14))</f>
        <v/>
      </c>
      <c r="N14" s="13">
        <f>M14*(1-$H14)</f>
        <v/>
      </c>
      <c r="O14" s="13">
        <f>L14-N14</f>
        <v/>
      </c>
      <c r="P14" s="13">
        <f>IF(O14&lt;=0,0,MIN(O14/(1-Inputs!$C$13),$D14))</f>
        <v/>
      </c>
      <c r="Q14" s="13">
        <f>P14*(1-Inputs!$C$13)</f>
        <v/>
      </c>
      <c r="R14" s="13">
        <f>O14-Q14</f>
        <v/>
      </c>
      <c r="S14" s="13">
        <f>J14*(0)+M14*($H14)+P14*(Inputs!$C$13)</f>
        <v/>
      </c>
      <c r="T14" s="13">
        <f>M14</f>
        <v/>
      </c>
      <c r="U14" s="13">
        <f>P14</f>
        <v/>
      </c>
      <c r="V14" s="13">
        <f>J14</f>
        <v/>
      </c>
      <c r="W14" s="13">
        <f>C14-T14</f>
        <v/>
      </c>
      <c r="X14" s="13">
        <f>D14-U14</f>
        <v/>
      </c>
      <c r="Y14" s="13">
        <f>E14-V14</f>
        <v/>
      </c>
      <c r="Z14" s="13">
        <f>IF(C14&gt;0,F14-T14*F14/C14,F14)</f>
        <v/>
      </c>
      <c r="AA14" s="13">
        <f>W14*(1+Inputs!$C$11)</f>
        <v/>
      </c>
      <c r="AB14" s="13">
        <f>X14*(1+Inputs!$C$11)</f>
        <v/>
      </c>
      <c r="AC14" s="13">
        <f>Y14*(1+Inputs!$C$11)</f>
        <v/>
      </c>
      <c r="AD14" s="13">
        <f>AA14*Inputs!$C$12*Inputs!$C$14</f>
        <v/>
      </c>
      <c r="AE14" s="13">
        <f>AA14-AD14</f>
        <v/>
      </c>
      <c r="AF14" s="13">
        <f>Z14+AE14*Inputs!$C$12*(1-Inputs!$C$14)</f>
        <v/>
      </c>
      <c r="AG14" s="13">
        <f>AE14+AB14+AC14</f>
        <v/>
      </c>
      <c r="AH14" s="13">
        <f>AI13+S14</f>
        <v/>
      </c>
      <c r="AI14" s="13">
        <f>AH14+AD14</f>
        <v/>
      </c>
      <c r="AJ14" s="23">
        <f>IF(OR(AJ13="yes",AND(AND(AJ13&lt;&gt;"yes",B14&lt;=Inputs!$C$15),R14&gt;1)),"yes","no")</f>
        <v/>
      </c>
    </row>
    <row r="15">
      <c r="B15" s="21" t="n">
        <v>7</v>
      </c>
      <c r="C15" s="13">
        <f>AE14</f>
        <v/>
      </c>
      <c r="D15" s="13">
        <f>AB14</f>
        <v/>
      </c>
      <c r="E15" s="13">
        <f>AC14</f>
        <v/>
      </c>
      <c r="F15" s="13">
        <f>AF14</f>
        <v/>
      </c>
      <c r="G15" s="14">
        <f>IF(C15&gt;0,MAX(0,1-F15/C15),0)</f>
        <v/>
      </c>
      <c r="H15" s="22">
        <f>G15*Inputs!$C$14</f>
        <v/>
      </c>
      <c r="I15" s="13">
        <f>IF(AND(AJ14&lt;&gt;"yes",B15&lt;=Inputs!$C$15),Inputs!$C$6,0)</f>
        <v/>
      </c>
      <c r="J15" s="13">
        <f>IF(I15&lt;=0,0,MIN(I15/(1-0),$E15))</f>
        <v/>
      </c>
      <c r="K15" s="13">
        <f>J15*(1-0)</f>
        <v/>
      </c>
      <c r="L15" s="13">
        <f>I15-K15</f>
        <v/>
      </c>
      <c r="M15" s="13">
        <f>IF(L15&lt;=0,0,MIN(L15/(1-$H15),$C15))</f>
        <v/>
      </c>
      <c r="N15" s="13">
        <f>M15*(1-$H15)</f>
        <v/>
      </c>
      <c r="O15" s="13">
        <f>L15-N15</f>
        <v/>
      </c>
      <c r="P15" s="13">
        <f>IF(O15&lt;=0,0,MIN(O15/(1-Inputs!$C$13),$D15))</f>
        <v/>
      </c>
      <c r="Q15" s="13">
        <f>P15*(1-Inputs!$C$13)</f>
        <v/>
      </c>
      <c r="R15" s="13">
        <f>O15-Q15</f>
        <v/>
      </c>
      <c r="S15" s="13">
        <f>J15*(0)+M15*($H15)+P15*(Inputs!$C$13)</f>
        <v/>
      </c>
      <c r="T15" s="13">
        <f>M15</f>
        <v/>
      </c>
      <c r="U15" s="13">
        <f>P15</f>
        <v/>
      </c>
      <c r="V15" s="13">
        <f>J15</f>
        <v/>
      </c>
      <c r="W15" s="13">
        <f>C15-T15</f>
        <v/>
      </c>
      <c r="X15" s="13">
        <f>D15-U15</f>
        <v/>
      </c>
      <c r="Y15" s="13">
        <f>E15-V15</f>
        <v/>
      </c>
      <c r="Z15" s="13">
        <f>IF(C15&gt;0,F15-T15*F15/C15,F15)</f>
        <v/>
      </c>
      <c r="AA15" s="13">
        <f>W15*(1+Inputs!$C$11)</f>
        <v/>
      </c>
      <c r="AB15" s="13">
        <f>X15*(1+Inputs!$C$11)</f>
        <v/>
      </c>
      <c r="AC15" s="13">
        <f>Y15*(1+Inputs!$C$11)</f>
        <v/>
      </c>
      <c r="AD15" s="13">
        <f>AA15*Inputs!$C$12*Inputs!$C$14</f>
        <v/>
      </c>
      <c r="AE15" s="13">
        <f>AA15-AD15</f>
        <v/>
      </c>
      <c r="AF15" s="13">
        <f>Z15+AE15*Inputs!$C$12*(1-Inputs!$C$14)</f>
        <v/>
      </c>
      <c r="AG15" s="13">
        <f>AE15+AB15+AC15</f>
        <v/>
      </c>
      <c r="AH15" s="13">
        <f>AI14+S15</f>
        <v/>
      </c>
      <c r="AI15" s="13">
        <f>AH15+AD15</f>
        <v/>
      </c>
      <c r="AJ15" s="23">
        <f>IF(OR(AJ14="yes",AND(AND(AJ14&lt;&gt;"yes",B15&lt;=Inputs!$C$15),R15&gt;1)),"yes","no")</f>
        <v/>
      </c>
    </row>
    <row r="16">
      <c r="B16" s="21" t="n">
        <v>8</v>
      </c>
      <c r="C16" s="13">
        <f>AE15</f>
        <v/>
      </c>
      <c r="D16" s="13">
        <f>AB15</f>
        <v/>
      </c>
      <c r="E16" s="13">
        <f>AC15</f>
        <v/>
      </c>
      <c r="F16" s="13">
        <f>AF15</f>
        <v/>
      </c>
      <c r="G16" s="14">
        <f>IF(C16&gt;0,MAX(0,1-F16/C16),0)</f>
        <v/>
      </c>
      <c r="H16" s="22">
        <f>G16*Inputs!$C$14</f>
        <v/>
      </c>
      <c r="I16" s="13">
        <f>IF(AND(AJ15&lt;&gt;"yes",B16&lt;=Inputs!$C$15),Inputs!$C$6,0)</f>
        <v/>
      </c>
      <c r="J16" s="13">
        <f>IF(I16&lt;=0,0,MIN(I16/(1-0),$E16))</f>
        <v/>
      </c>
      <c r="K16" s="13">
        <f>J16*(1-0)</f>
        <v/>
      </c>
      <c r="L16" s="13">
        <f>I16-K16</f>
        <v/>
      </c>
      <c r="M16" s="13">
        <f>IF(L16&lt;=0,0,MIN(L16/(1-$H16),$C16))</f>
        <v/>
      </c>
      <c r="N16" s="13">
        <f>M16*(1-$H16)</f>
        <v/>
      </c>
      <c r="O16" s="13">
        <f>L16-N16</f>
        <v/>
      </c>
      <c r="P16" s="13">
        <f>IF(O16&lt;=0,0,MIN(O16/(1-Inputs!$C$13),$D16))</f>
        <v/>
      </c>
      <c r="Q16" s="13">
        <f>P16*(1-Inputs!$C$13)</f>
        <v/>
      </c>
      <c r="R16" s="13">
        <f>O16-Q16</f>
        <v/>
      </c>
      <c r="S16" s="13">
        <f>J16*(0)+M16*($H16)+P16*(Inputs!$C$13)</f>
        <v/>
      </c>
      <c r="T16" s="13">
        <f>M16</f>
        <v/>
      </c>
      <c r="U16" s="13">
        <f>P16</f>
        <v/>
      </c>
      <c r="V16" s="13">
        <f>J16</f>
        <v/>
      </c>
      <c r="W16" s="13">
        <f>C16-T16</f>
        <v/>
      </c>
      <c r="X16" s="13">
        <f>D16-U16</f>
        <v/>
      </c>
      <c r="Y16" s="13">
        <f>E16-V16</f>
        <v/>
      </c>
      <c r="Z16" s="13">
        <f>IF(C16&gt;0,F16-T16*F16/C16,F16)</f>
        <v/>
      </c>
      <c r="AA16" s="13">
        <f>W16*(1+Inputs!$C$11)</f>
        <v/>
      </c>
      <c r="AB16" s="13">
        <f>X16*(1+Inputs!$C$11)</f>
        <v/>
      </c>
      <c r="AC16" s="13">
        <f>Y16*(1+Inputs!$C$11)</f>
        <v/>
      </c>
      <c r="AD16" s="13">
        <f>AA16*Inputs!$C$12*Inputs!$C$14</f>
        <v/>
      </c>
      <c r="AE16" s="13">
        <f>AA16-AD16</f>
        <v/>
      </c>
      <c r="AF16" s="13">
        <f>Z16+AE16*Inputs!$C$12*(1-Inputs!$C$14)</f>
        <v/>
      </c>
      <c r="AG16" s="13">
        <f>AE16+AB16+AC16</f>
        <v/>
      </c>
      <c r="AH16" s="13">
        <f>AI15+S16</f>
        <v/>
      </c>
      <c r="AI16" s="13">
        <f>AH16+AD16</f>
        <v/>
      </c>
      <c r="AJ16" s="23">
        <f>IF(OR(AJ15="yes",AND(AND(AJ15&lt;&gt;"yes",B16&lt;=Inputs!$C$15),R16&gt;1)),"yes","no")</f>
        <v/>
      </c>
    </row>
    <row r="17">
      <c r="B17" s="21" t="n">
        <v>9</v>
      </c>
      <c r="C17" s="13">
        <f>AE16</f>
        <v/>
      </c>
      <c r="D17" s="13">
        <f>AB16</f>
        <v/>
      </c>
      <c r="E17" s="13">
        <f>AC16</f>
        <v/>
      </c>
      <c r="F17" s="13">
        <f>AF16</f>
        <v/>
      </c>
      <c r="G17" s="14">
        <f>IF(C17&gt;0,MAX(0,1-F17/C17),0)</f>
        <v/>
      </c>
      <c r="H17" s="22">
        <f>G17*Inputs!$C$14</f>
        <v/>
      </c>
      <c r="I17" s="13">
        <f>IF(AND(AJ16&lt;&gt;"yes",B17&lt;=Inputs!$C$15),Inputs!$C$6,0)</f>
        <v/>
      </c>
      <c r="J17" s="13">
        <f>IF(I17&lt;=0,0,MIN(I17/(1-0),$E17))</f>
        <v/>
      </c>
      <c r="K17" s="13">
        <f>J17*(1-0)</f>
        <v/>
      </c>
      <c r="L17" s="13">
        <f>I17-K17</f>
        <v/>
      </c>
      <c r="M17" s="13">
        <f>IF(L17&lt;=0,0,MIN(L17/(1-$H17),$C17))</f>
        <v/>
      </c>
      <c r="N17" s="13">
        <f>M17*(1-$H17)</f>
        <v/>
      </c>
      <c r="O17" s="13">
        <f>L17-N17</f>
        <v/>
      </c>
      <c r="P17" s="13">
        <f>IF(O17&lt;=0,0,MIN(O17/(1-Inputs!$C$13),$D17))</f>
        <v/>
      </c>
      <c r="Q17" s="13">
        <f>P17*(1-Inputs!$C$13)</f>
        <v/>
      </c>
      <c r="R17" s="13">
        <f>O17-Q17</f>
        <v/>
      </c>
      <c r="S17" s="13">
        <f>J17*(0)+M17*($H17)+P17*(Inputs!$C$13)</f>
        <v/>
      </c>
      <c r="T17" s="13">
        <f>M17</f>
        <v/>
      </c>
      <c r="U17" s="13">
        <f>P17</f>
        <v/>
      </c>
      <c r="V17" s="13">
        <f>J17</f>
        <v/>
      </c>
      <c r="W17" s="13">
        <f>C17-T17</f>
        <v/>
      </c>
      <c r="X17" s="13">
        <f>D17-U17</f>
        <v/>
      </c>
      <c r="Y17" s="13">
        <f>E17-V17</f>
        <v/>
      </c>
      <c r="Z17" s="13">
        <f>IF(C17&gt;0,F17-T17*F17/C17,F17)</f>
        <v/>
      </c>
      <c r="AA17" s="13">
        <f>W17*(1+Inputs!$C$11)</f>
        <v/>
      </c>
      <c r="AB17" s="13">
        <f>X17*(1+Inputs!$C$11)</f>
        <v/>
      </c>
      <c r="AC17" s="13">
        <f>Y17*(1+Inputs!$C$11)</f>
        <v/>
      </c>
      <c r="AD17" s="13">
        <f>AA17*Inputs!$C$12*Inputs!$C$14</f>
        <v/>
      </c>
      <c r="AE17" s="13">
        <f>AA17-AD17</f>
        <v/>
      </c>
      <c r="AF17" s="13">
        <f>Z17+AE17*Inputs!$C$12*(1-Inputs!$C$14)</f>
        <v/>
      </c>
      <c r="AG17" s="13">
        <f>AE17+AB17+AC17</f>
        <v/>
      </c>
      <c r="AH17" s="13">
        <f>AI16+S17</f>
        <v/>
      </c>
      <c r="AI17" s="13">
        <f>AH17+AD17</f>
        <v/>
      </c>
      <c r="AJ17" s="23">
        <f>IF(OR(AJ16="yes",AND(AND(AJ16&lt;&gt;"yes",B17&lt;=Inputs!$C$15),R17&gt;1)),"yes","no")</f>
        <v/>
      </c>
    </row>
    <row r="18">
      <c r="B18" s="21" t="n">
        <v>10</v>
      </c>
      <c r="C18" s="13">
        <f>AE17</f>
        <v/>
      </c>
      <c r="D18" s="13">
        <f>AB17</f>
        <v/>
      </c>
      <c r="E18" s="13">
        <f>AC17</f>
        <v/>
      </c>
      <c r="F18" s="13">
        <f>AF17</f>
        <v/>
      </c>
      <c r="G18" s="14">
        <f>IF(C18&gt;0,MAX(0,1-F18/C18),0)</f>
        <v/>
      </c>
      <c r="H18" s="22">
        <f>G18*Inputs!$C$14</f>
        <v/>
      </c>
      <c r="I18" s="13">
        <f>IF(AND(AJ17&lt;&gt;"yes",B18&lt;=Inputs!$C$15),Inputs!$C$6,0)</f>
        <v/>
      </c>
      <c r="J18" s="13">
        <f>IF(I18&lt;=0,0,MIN(I18/(1-0),$E18))</f>
        <v/>
      </c>
      <c r="K18" s="13">
        <f>J18*(1-0)</f>
        <v/>
      </c>
      <c r="L18" s="13">
        <f>I18-K18</f>
        <v/>
      </c>
      <c r="M18" s="13">
        <f>IF(L18&lt;=0,0,MIN(L18/(1-$H18),$C18))</f>
        <v/>
      </c>
      <c r="N18" s="13">
        <f>M18*(1-$H18)</f>
        <v/>
      </c>
      <c r="O18" s="13">
        <f>L18-N18</f>
        <v/>
      </c>
      <c r="P18" s="13">
        <f>IF(O18&lt;=0,0,MIN(O18/(1-Inputs!$C$13),$D18))</f>
        <v/>
      </c>
      <c r="Q18" s="13">
        <f>P18*(1-Inputs!$C$13)</f>
        <v/>
      </c>
      <c r="R18" s="13">
        <f>O18-Q18</f>
        <v/>
      </c>
      <c r="S18" s="13">
        <f>J18*(0)+M18*($H18)+P18*(Inputs!$C$13)</f>
        <v/>
      </c>
      <c r="T18" s="13">
        <f>M18</f>
        <v/>
      </c>
      <c r="U18" s="13">
        <f>P18</f>
        <v/>
      </c>
      <c r="V18" s="13">
        <f>J18</f>
        <v/>
      </c>
      <c r="W18" s="13">
        <f>C18-T18</f>
        <v/>
      </c>
      <c r="X18" s="13">
        <f>D18-U18</f>
        <v/>
      </c>
      <c r="Y18" s="13">
        <f>E18-V18</f>
        <v/>
      </c>
      <c r="Z18" s="13">
        <f>IF(C18&gt;0,F18-T18*F18/C18,F18)</f>
        <v/>
      </c>
      <c r="AA18" s="13">
        <f>W18*(1+Inputs!$C$11)</f>
        <v/>
      </c>
      <c r="AB18" s="13">
        <f>X18*(1+Inputs!$C$11)</f>
        <v/>
      </c>
      <c r="AC18" s="13">
        <f>Y18*(1+Inputs!$C$11)</f>
        <v/>
      </c>
      <c r="AD18" s="13">
        <f>AA18*Inputs!$C$12*Inputs!$C$14</f>
        <v/>
      </c>
      <c r="AE18" s="13">
        <f>AA18-AD18</f>
        <v/>
      </c>
      <c r="AF18" s="13">
        <f>Z18+AE18*Inputs!$C$12*(1-Inputs!$C$14)</f>
        <v/>
      </c>
      <c r="AG18" s="13">
        <f>AE18+AB18+AC18</f>
        <v/>
      </c>
      <c r="AH18" s="13">
        <f>AI17+S18</f>
        <v/>
      </c>
      <c r="AI18" s="13">
        <f>AH18+AD18</f>
        <v/>
      </c>
      <c r="AJ18" s="23">
        <f>IF(OR(AJ17="yes",AND(AND(AJ17&lt;&gt;"yes",B18&lt;=Inputs!$C$15),R18&gt;1)),"yes","no")</f>
        <v/>
      </c>
    </row>
    <row r="19">
      <c r="B19" s="21" t="n">
        <v>11</v>
      </c>
      <c r="C19" s="13">
        <f>AE18</f>
        <v/>
      </c>
      <c r="D19" s="13">
        <f>AB18</f>
        <v/>
      </c>
      <c r="E19" s="13">
        <f>AC18</f>
        <v/>
      </c>
      <c r="F19" s="13">
        <f>AF18</f>
        <v/>
      </c>
      <c r="G19" s="14">
        <f>IF(C19&gt;0,MAX(0,1-F19/C19),0)</f>
        <v/>
      </c>
      <c r="H19" s="22">
        <f>G19*Inputs!$C$14</f>
        <v/>
      </c>
      <c r="I19" s="13">
        <f>IF(AND(AJ18&lt;&gt;"yes",B19&lt;=Inputs!$C$15),Inputs!$C$6,0)</f>
        <v/>
      </c>
      <c r="J19" s="13">
        <f>IF(I19&lt;=0,0,MIN(I19/(1-0),$E19))</f>
        <v/>
      </c>
      <c r="K19" s="13">
        <f>J19*(1-0)</f>
        <v/>
      </c>
      <c r="L19" s="13">
        <f>I19-K19</f>
        <v/>
      </c>
      <c r="M19" s="13">
        <f>IF(L19&lt;=0,0,MIN(L19/(1-$H19),$C19))</f>
        <v/>
      </c>
      <c r="N19" s="13">
        <f>M19*(1-$H19)</f>
        <v/>
      </c>
      <c r="O19" s="13">
        <f>L19-N19</f>
        <v/>
      </c>
      <c r="P19" s="13">
        <f>IF(O19&lt;=0,0,MIN(O19/(1-Inputs!$C$13),$D19))</f>
        <v/>
      </c>
      <c r="Q19" s="13">
        <f>P19*(1-Inputs!$C$13)</f>
        <v/>
      </c>
      <c r="R19" s="13">
        <f>O19-Q19</f>
        <v/>
      </c>
      <c r="S19" s="13">
        <f>J19*(0)+M19*($H19)+P19*(Inputs!$C$13)</f>
        <v/>
      </c>
      <c r="T19" s="13">
        <f>M19</f>
        <v/>
      </c>
      <c r="U19" s="13">
        <f>P19</f>
        <v/>
      </c>
      <c r="V19" s="13">
        <f>J19</f>
        <v/>
      </c>
      <c r="W19" s="13">
        <f>C19-T19</f>
        <v/>
      </c>
      <c r="X19" s="13">
        <f>D19-U19</f>
        <v/>
      </c>
      <c r="Y19" s="13">
        <f>E19-V19</f>
        <v/>
      </c>
      <c r="Z19" s="13">
        <f>IF(C19&gt;0,F19-T19*F19/C19,F19)</f>
        <v/>
      </c>
      <c r="AA19" s="13">
        <f>W19*(1+Inputs!$C$11)</f>
        <v/>
      </c>
      <c r="AB19" s="13">
        <f>X19*(1+Inputs!$C$11)</f>
        <v/>
      </c>
      <c r="AC19" s="13">
        <f>Y19*(1+Inputs!$C$11)</f>
        <v/>
      </c>
      <c r="AD19" s="13">
        <f>AA19*Inputs!$C$12*Inputs!$C$14</f>
        <v/>
      </c>
      <c r="AE19" s="13">
        <f>AA19-AD19</f>
        <v/>
      </c>
      <c r="AF19" s="13">
        <f>Z19+AE19*Inputs!$C$12*(1-Inputs!$C$14)</f>
        <v/>
      </c>
      <c r="AG19" s="13">
        <f>AE19+AB19+AC19</f>
        <v/>
      </c>
      <c r="AH19" s="13">
        <f>AI18+S19</f>
        <v/>
      </c>
      <c r="AI19" s="13">
        <f>AH19+AD19</f>
        <v/>
      </c>
      <c r="AJ19" s="23">
        <f>IF(OR(AJ18="yes",AND(AND(AJ18&lt;&gt;"yes",B19&lt;=Inputs!$C$15),R19&gt;1)),"yes","no")</f>
        <v/>
      </c>
    </row>
    <row r="20">
      <c r="B20" s="21" t="n">
        <v>12</v>
      </c>
      <c r="C20" s="13">
        <f>AE19</f>
        <v/>
      </c>
      <c r="D20" s="13">
        <f>AB19</f>
        <v/>
      </c>
      <c r="E20" s="13">
        <f>AC19</f>
        <v/>
      </c>
      <c r="F20" s="13">
        <f>AF19</f>
        <v/>
      </c>
      <c r="G20" s="14">
        <f>IF(C20&gt;0,MAX(0,1-F20/C20),0)</f>
        <v/>
      </c>
      <c r="H20" s="22">
        <f>G20*Inputs!$C$14</f>
        <v/>
      </c>
      <c r="I20" s="13">
        <f>IF(AND(AJ19&lt;&gt;"yes",B20&lt;=Inputs!$C$15),Inputs!$C$6,0)</f>
        <v/>
      </c>
      <c r="J20" s="13">
        <f>IF(I20&lt;=0,0,MIN(I20/(1-0),$E20))</f>
        <v/>
      </c>
      <c r="K20" s="13">
        <f>J20*(1-0)</f>
        <v/>
      </c>
      <c r="L20" s="13">
        <f>I20-K20</f>
        <v/>
      </c>
      <c r="M20" s="13">
        <f>IF(L20&lt;=0,0,MIN(L20/(1-$H20),$C20))</f>
        <v/>
      </c>
      <c r="N20" s="13">
        <f>M20*(1-$H20)</f>
        <v/>
      </c>
      <c r="O20" s="13">
        <f>L20-N20</f>
        <v/>
      </c>
      <c r="P20" s="13">
        <f>IF(O20&lt;=0,0,MIN(O20/(1-Inputs!$C$13),$D20))</f>
        <v/>
      </c>
      <c r="Q20" s="13">
        <f>P20*(1-Inputs!$C$13)</f>
        <v/>
      </c>
      <c r="R20" s="13">
        <f>O20-Q20</f>
        <v/>
      </c>
      <c r="S20" s="13">
        <f>J20*(0)+M20*($H20)+P20*(Inputs!$C$13)</f>
        <v/>
      </c>
      <c r="T20" s="13">
        <f>M20</f>
        <v/>
      </c>
      <c r="U20" s="13">
        <f>P20</f>
        <v/>
      </c>
      <c r="V20" s="13">
        <f>J20</f>
        <v/>
      </c>
      <c r="W20" s="13">
        <f>C20-T20</f>
        <v/>
      </c>
      <c r="X20" s="13">
        <f>D20-U20</f>
        <v/>
      </c>
      <c r="Y20" s="13">
        <f>E20-V20</f>
        <v/>
      </c>
      <c r="Z20" s="13">
        <f>IF(C20&gt;0,F20-T20*F20/C20,F20)</f>
        <v/>
      </c>
      <c r="AA20" s="13">
        <f>W20*(1+Inputs!$C$11)</f>
        <v/>
      </c>
      <c r="AB20" s="13">
        <f>X20*(1+Inputs!$C$11)</f>
        <v/>
      </c>
      <c r="AC20" s="13">
        <f>Y20*(1+Inputs!$C$11)</f>
        <v/>
      </c>
      <c r="AD20" s="13">
        <f>AA20*Inputs!$C$12*Inputs!$C$14</f>
        <v/>
      </c>
      <c r="AE20" s="13">
        <f>AA20-AD20</f>
        <v/>
      </c>
      <c r="AF20" s="13">
        <f>Z20+AE20*Inputs!$C$12*(1-Inputs!$C$14)</f>
        <v/>
      </c>
      <c r="AG20" s="13">
        <f>AE20+AB20+AC20</f>
        <v/>
      </c>
      <c r="AH20" s="13">
        <f>AI19+S20</f>
        <v/>
      </c>
      <c r="AI20" s="13">
        <f>AH20+AD20</f>
        <v/>
      </c>
      <c r="AJ20" s="23">
        <f>IF(OR(AJ19="yes",AND(AND(AJ19&lt;&gt;"yes",B20&lt;=Inputs!$C$15),R20&gt;1)),"yes","no")</f>
        <v/>
      </c>
    </row>
    <row r="21">
      <c r="B21" s="21" t="n">
        <v>13</v>
      </c>
      <c r="C21" s="13">
        <f>AE20</f>
        <v/>
      </c>
      <c r="D21" s="13">
        <f>AB20</f>
        <v/>
      </c>
      <c r="E21" s="13">
        <f>AC20</f>
        <v/>
      </c>
      <c r="F21" s="13">
        <f>AF20</f>
        <v/>
      </c>
      <c r="G21" s="14">
        <f>IF(C21&gt;0,MAX(0,1-F21/C21),0)</f>
        <v/>
      </c>
      <c r="H21" s="22">
        <f>G21*Inputs!$C$14</f>
        <v/>
      </c>
      <c r="I21" s="13">
        <f>IF(AND(AJ20&lt;&gt;"yes",B21&lt;=Inputs!$C$15),Inputs!$C$6,0)</f>
        <v/>
      </c>
      <c r="J21" s="13">
        <f>IF(I21&lt;=0,0,MIN(I21/(1-0),$E21))</f>
        <v/>
      </c>
      <c r="K21" s="13">
        <f>J21*(1-0)</f>
        <v/>
      </c>
      <c r="L21" s="13">
        <f>I21-K21</f>
        <v/>
      </c>
      <c r="M21" s="13">
        <f>IF(L21&lt;=0,0,MIN(L21/(1-$H21),$C21))</f>
        <v/>
      </c>
      <c r="N21" s="13">
        <f>M21*(1-$H21)</f>
        <v/>
      </c>
      <c r="O21" s="13">
        <f>L21-N21</f>
        <v/>
      </c>
      <c r="P21" s="13">
        <f>IF(O21&lt;=0,0,MIN(O21/(1-Inputs!$C$13),$D21))</f>
        <v/>
      </c>
      <c r="Q21" s="13">
        <f>P21*(1-Inputs!$C$13)</f>
        <v/>
      </c>
      <c r="R21" s="13">
        <f>O21-Q21</f>
        <v/>
      </c>
      <c r="S21" s="13">
        <f>J21*(0)+M21*($H21)+P21*(Inputs!$C$13)</f>
        <v/>
      </c>
      <c r="T21" s="13">
        <f>M21</f>
        <v/>
      </c>
      <c r="U21" s="13">
        <f>P21</f>
        <v/>
      </c>
      <c r="V21" s="13">
        <f>J21</f>
        <v/>
      </c>
      <c r="W21" s="13">
        <f>C21-T21</f>
        <v/>
      </c>
      <c r="X21" s="13">
        <f>D21-U21</f>
        <v/>
      </c>
      <c r="Y21" s="13">
        <f>E21-V21</f>
        <v/>
      </c>
      <c r="Z21" s="13">
        <f>IF(C21&gt;0,F21-T21*F21/C21,F21)</f>
        <v/>
      </c>
      <c r="AA21" s="13">
        <f>W21*(1+Inputs!$C$11)</f>
        <v/>
      </c>
      <c r="AB21" s="13">
        <f>X21*(1+Inputs!$C$11)</f>
        <v/>
      </c>
      <c r="AC21" s="13">
        <f>Y21*(1+Inputs!$C$11)</f>
        <v/>
      </c>
      <c r="AD21" s="13">
        <f>AA21*Inputs!$C$12*Inputs!$C$14</f>
        <v/>
      </c>
      <c r="AE21" s="13">
        <f>AA21-AD21</f>
        <v/>
      </c>
      <c r="AF21" s="13">
        <f>Z21+AE21*Inputs!$C$12*(1-Inputs!$C$14)</f>
        <v/>
      </c>
      <c r="AG21" s="13">
        <f>AE21+AB21+AC21</f>
        <v/>
      </c>
      <c r="AH21" s="13">
        <f>AI20+S21</f>
        <v/>
      </c>
      <c r="AI21" s="13">
        <f>AH21+AD21</f>
        <v/>
      </c>
      <c r="AJ21" s="23">
        <f>IF(OR(AJ20="yes",AND(AND(AJ20&lt;&gt;"yes",B21&lt;=Inputs!$C$15),R21&gt;1)),"yes","no")</f>
        <v/>
      </c>
    </row>
    <row r="22">
      <c r="B22" s="21" t="n">
        <v>14</v>
      </c>
      <c r="C22" s="13">
        <f>AE21</f>
        <v/>
      </c>
      <c r="D22" s="13">
        <f>AB21</f>
        <v/>
      </c>
      <c r="E22" s="13">
        <f>AC21</f>
        <v/>
      </c>
      <c r="F22" s="13">
        <f>AF21</f>
        <v/>
      </c>
      <c r="G22" s="14">
        <f>IF(C22&gt;0,MAX(0,1-F22/C22),0)</f>
        <v/>
      </c>
      <c r="H22" s="22">
        <f>G22*Inputs!$C$14</f>
        <v/>
      </c>
      <c r="I22" s="13">
        <f>IF(AND(AJ21&lt;&gt;"yes",B22&lt;=Inputs!$C$15),Inputs!$C$6,0)</f>
        <v/>
      </c>
      <c r="J22" s="13">
        <f>IF(I22&lt;=0,0,MIN(I22/(1-0),$E22))</f>
        <v/>
      </c>
      <c r="K22" s="13">
        <f>J22*(1-0)</f>
        <v/>
      </c>
      <c r="L22" s="13">
        <f>I22-K22</f>
        <v/>
      </c>
      <c r="M22" s="13">
        <f>IF(L22&lt;=0,0,MIN(L22/(1-$H22),$C22))</f>
        <v/>
      </c>
      <c r="N22" s="13">
        <f>M22*(1-$H22)</f>
        <v/>
      </c>
      <c r="O22" s="13">
        <f>L22-N22</f>
        <v/>
      </c>
      <c r="P22" s="13">
        <f>IF(O22&lt;=0,0,MIN(O22/(1-Inputs!$C$13),$D22))</f>
        <v/>
      </c>
      <c r="Q22" s="13">
        <f>P22*(1-Inputs!$C$13)</f>
        <v/>
      </c>
      <c r="R22" s="13">
        <f>O22-Q22</f>
        <v/>
      </c>
      <c r="S22" s="13">
        <f>J22*(0)+M22*($H22)+P22*(Inputs!$C$13)</f>
        <v/>
      </c>
      <c r="T22" s="13">
        <f>M22</f>
        <v/>
      </c>
      <c r="U22" s="13">
        <f>P22</f>
        <v/>
      </c>
      <c r="V22" s="13">
        <f>J22</f>
        <v/>
      </c>
      <c r="W22" s="13">
        <f>C22-T22</f>
        <v/>
      </c>
      <c r="X22" s="13">
        <f>D22-U22</f>
        <v/>
      </c>
      <c r="Y22" s="13">
        <f>E22-V22</f>
        <v/>
      </c>
      <c r="Z22" s="13">
        <f>IF(C22&gt;0,F22-T22*F22/C22,F22)</f>
        <v/>
      </c>
      <c r="AA22" s="13">
        <f>W22*(1+Inputs!$C$11)</f>
        <v/>
      </c>
      <c r="AB22" s="13">
        <f>X22*(1+Inputs!$C$11)</f>
        <v/>
      </c>
      <c r="AC22" s="13">
        <f>Y22*(1+Inputs!$C$11)</f>
        <v/>
      </c>
      <c r="AD22" s="13">
        <f>AA22*Inputs!$C$12*Inputs!$C$14</f>
        <v/>
      </c>
      <c r="AE22" s="13">
        <f>AA22-AD22</f>
        <v/>
      </c>
      <c r="AF22" s="13">
        <f>Z22+AE22*Inputs!$C$12*(1-Inputs!$C$14)</f>
        <v/>
      </c>
      <c r="AG22" s="13">
        <f>AE22+AB22+AC22</f>
        <v/>
      </c>
      <c r="AH22" s="13">
        <f>AI21+S22</f>
        <v/>
      </c>
      <c r="AI22" s="13">
        <f>AH22+AD22</f>
        <v/>
      </c>
      <c r="AJ22" s="23">
        <f>IF(OR(AJ21="yes",AND(AND(AJ21&lt;&gt;"yes",B22&lt;=Inputs!$C$15),R22&gt;1)),"yes","no")</f>
        <v/>
      </c>
    </row>
    <row r="23">
      <c r="B23" s="21" t="n">
        <v>15</v>
      </c>
      <c r="C23" s="13">
        <f>AE22</f>
        <v/>
      </c>
      <c r="D23" s="13">
        <f>AB22</f>
        <v/>
      </c>
      <c r="E23" s="13">
        <f>AC22</f>
        <v/>
      </c>
      <c r="F23" s="13">
        <f>AF22</f>
        <v/>
      </c>
      <c r="G23" s="14">
        <f>IF(C23&gt;0,MAX(0,1-F23/C23),0)</f>
        <v/>
      </c>
      <c r="H23" s="22">
        <f>G23*Inputs!$C$14</f>
        <v/>
      </c>
      <c r="I23" s="13">
        <f>IF(AND(AJ22&lt;&gt;"yes",B23&lt;=Inputs!$C$15),Inputs!$C$6,0)</f>
        <v/>
      </c>
      <c r="J23" s="13">
        <f>IF(I23&lt;=0,0,MIN(I23/(1-0),$E23))</f>
        <v/>
      </c>
      <c r="K23" s="13">
        <f>J23*(1-0)</f>
        <v/>
      </c>
      <c r="L23" s="13">
        <f>I23-K23</f>
        <v/>
      </c>
      <c r="M23" s="13">
        <f>IF(L23&lt;=0,0,MIN(L23/(1-$H23),$C23))</f>
        <v/>
      </c>
      <c r="N23" s="13">
        <f>M23*(1-$H23)</f>
        <v/>
      </c>
      <c r="O23" s="13">
        <f>L23-N23</f>
        <v/>
      </c>
      <c r="P23" s="13">
        <f>IF(O23&lt;=0,0,MIN(O23/(1-Inputs!$C$13),$D23))</f>
        <v/>
      </c>
      <c r="Q23" s="13">
        <f>P23*(1-Inputs!$C$13)</f>
        <v/>
      </c>
      <c r="R23" s="13">
        <f>O23-Q23</f>
        <v/>
      </c>
      <c r="S23" s="13">
        <f>J23*(0)+M23*($H23)+P23*(Inputs!$C$13)</f>
        <v/>
      </c>
      <c r="T23" s="13">
        <f>M23</f>
        <v/>
      </c>
      <c r="U23" s="13">
        <f>P23</f>
        <v/>
      </c>
      <c r="V23" s="13">
        <f>J23</f>
        <v/>
      </c>
      <c r="W23" s="13">
        <f>C23-T23</f>
        <v/>
      </c>
      <c r="X23" s="13">
        <f>D23-U23</f>
        <v/>
      </c>
      <c r="Y23" s="13">
        <f>E23-V23</f>
        <v/>
      </c>
      <c r="Z23" s="13">
        <f>IF(C23&gt;0,F23-T23*F23/C23,F23)</f>
        <v/>
      </c>
      <c r="AA23" s="13">
        <f>W23*(1+Inputs!$C$11)</f>
        <v/>
      </c>
      <c r="AB23" s="13">
        <f>X23*(1+Inputs!$C$11)</f>
        <v/>
      </c>
      <c r="AC23" s="13">
        <f>Y23*(1+Inputs!$C$11)</f>
        <v/>
      </c>
      <c r="AD23" s="13">
        <f>AA23*Inputs!$C$12*Inputs!$C$14</f>
        <v/>
      </c>
      <c r="AE23" s="13">
        <f>AA23-AD23</f>
        <v/>
      </c>
      <c r="AF23" s="13">
        <f>Z23+AE23*Inputs!$C$12*(1-Inputs!$C$14)</f>
        <v/>
      </c>
      <c r="AG23" s="13">
        <f>AE23+AB23+AC23</f>
        <v/>
      </c>
      <c r="AH23" s="13">
        <f>AI22+S23</f>
        <v/>
      </c>
      <c r="AI23" s="13">
        <f>AH23+AD23</f>
        <v/>
      </c>
      <c r="AJ23" s="23">
        <f>IF(OR(AJ22="yes",AND(AND(AJ22&lt;&gt;"yes",B23&lt;=Inputs!$C$15),R23&gt;1)),"yes","no")</f>
        <v/>
      </c>
    </row>
    <row r="24">
      <c r="B24" s="21" t="n">
        <v>16</v>
      </c>
      <c r="C24" s="13">
        <f>AE23</f>
        <v/>
      </c>
      <c r="D24" s="13">
        <f>AB23</f>
        <v/>
      </c>
      <c r="E24" s="13">
        <f>AC23</f>
        <v/>
      </c>
      <c r="F24" s="13">
        <f>AF23</f>
        <v/>
      </c>
      <c r="G24" s="14">
        <f>IF(C24&gt;0,MAX(0,1-F24/C24),0)</f>
        <v/>
      </c>
      <c r="H24" s="22">
        <f>G24*Inputs!$C$14</f>
        <v/>
      </c>
      <c r="I24" s="13">
        <f>IF(AND(AJ23&lt;&gt;"yes",B24&lt;=Inputs!$C$15),Inputs!$C$6,0)</f>
        <v/>
      </c>
      <c r="J24" s="13">
        <f>IF(I24&lt;=0,0,MIN(I24/(1-0),$E24))</f>
        <v/>
      </c>
      <c r="K24" s="13">
        <f>J24*(1-0)</f>
        <v/>
      </c>
      <c r="L24" s="13">
        <f>I24-K24</f>
        <v/>
      </c>
      <c r="M24" s="13">
        <f>IF(L24&lt;=0,0,MIN(L24/(1-$H24),$C24))</f>
        <v/>
      </c>
      <c r="N24" s="13">
        <f>M24*(1-$H24)</f>
        <v/>
      </c>
      <c r="O24" s="13">
        <f>L24-N24</f>
        <v/>
      </c>
      <c r="P24" s="13">
        <f>IF(O24&lt;=0,0,MIN(O24/(1-Inputs!$C$13),$D24))</f>
        <v/>
      </c>
      <c r="Q24" s="13">
        <f>P24*(1-Inputs!$C$13)</f>
        <v/>
      </c>
      <c r="R24" s="13">
        <f>O24-Q24</f>
        <v/>
      </c>
      <c r="S24" s="13">
        <f>J24*(0)+M24*($H24)+P24*(Inputs!$C$13)</f>
        <v/>
      </c>
      <c r="T24" s="13">
        <f>M24</f>
        <v/>
      </c>
      <c r="U24" s="13">
        <f>P24</f>
        <v/>
      </c>
      <c r="V24" s="13">
        <f>J24</f>
        <v/>
      </c>
      <c r="W24" s="13">
        <f>C24-T24</f>
        <v/>
      </c>
      <c r="X24" s="13">
        <f>D24-U24</f>
        <v/>
      </c>
      <c r="Y24" s="13">
        <f>E24-V24</f>
        <v/>
      </c>
      <c r="Z24" s="13">
        <f>IF(C24&gt;0,F24-T24*F24/C24,F24)</f>
        <v/>
      </c>
      <c r="AA24" s="13">
        <f>W24*(1+Inputs!$C$11)</f>
        <v/>
      </c>
      <c r="AB24" s="13">
        <f>X24*(1+Inputs!$C$11)</f>
        <v/>
      </c>
      <c r="AC24" s="13">
        <f>Y24*(1+Inputs!$C$11)</f>
        <v/>
      </c>
      <c r="AD24" s="13">
        <f>AA24*Inputs!$C$12*Inputs!$C$14</f>
        <v/>
      </c>
      <c r="AE24" s="13">
        <f>AA24-AD24</f>
        <v/>
      </c>
      <c r="AF24" s="13">
        <f>Z24+AE24*Inputs!$C$12*(1-Inputs!$C$14)</f>
        <v/>
      </c>
      <c r="AG24" s="13">
        <f>AE24+AB24+AC24</f>
        <v/>
      </c>
      <c r="AH24" s="13">
        <f>AI23+S24</f>
        <v/>
      </c>
      <c r="AI24" s="13">
        <f>AH24+AD24</f>
        <v/>
      </c>
      <c r="AJ24" s="23">
        <f>IF(OR(AJ23="yes",AND(AND(AJ23&lt;&gt;"yes",B24&lt;=Inputs!$C$15),R24&gt;1)),"yes","no")</f>
        <v/>
      </c>
    </row>
    <row r="25">
      <c r="B25" s="21" t="n">
        <v>17</v>
      </c>
      <c r="C25" s="13">
        <f>AE24</f>
        <v/>
      </c>
      <c r="D25" s="13">
        <f>AB24</f>
        <v/>
      </c>
      <c r="E25" s="13">
        <f>AC24</f>
        <v/>
      </c>
      <c r="F25" s="13">
        <f>AF24</f>
        <v/>
      </c>
      <c r="G25" s="14">
        <f>IF(C25&gt;0,MAX(0,1-F25/C25),0)</f>
        <v/>
      </c>
      <c r="H25" s="22">
        <f>G25*Inputs!$C$14</f>
        <v/>
      </c>
      <c r="I25" s="13">
        <f>IF(AND(AJ24&lt;&gt;"yes",B25&lt;=Inputs!$C$15),Inputs!$C$6,0)</f>
        <v/>
      </c>
      <c r="J25" s="13">
        <f>IF(I25&lt;=0,0,MIN(I25/(1-0),$E25))</f>
        <v/>
      </c>
      <c r="K25" s="13">
        <f>J25*(1-0)</f>
        <v/>
      </c>
      <c r="L25" s="13">
        <f>I25-K25</f>
        <v/>
      </c>
      <c r="M25" s="13">
        <f>IF(L25&lt;=0,0,MIN(L25/(1-$H25),$C25))</f>
        <v/>
      </c>
      <c r="N25" s="13">
        <f>M25*(1-$H25)</f>
        <v/>
      </c>
      <c r="O25" s="13">
        <f>L25-N25</f>
        <v/>
      </c>
      <c r="P25" s="13">
        <f>IF(O25&lt;=0,0,MIN(O25/(1-Inputs!$C$13),$D25))</f>
        <v/>
      </c>
      <c r="Q25" s="13">
        <f>P25*(1-Inputs!$C$13)</f>
        <v/>
      </c>
      <c r="R25" s="13">
        <f>O25-Q25</f>
        <v/>
      </c>
      <c r="S25" s="13">
        <f>J25*(0)+M25*($H25)+P25*(Inputs!$C$13)</f>
        <v/>
      </c>
      <c r="T25" s="13">
        <f>M25</f>
        <v/>
      </c>
      <c r="U25" s="13">
        <f>P25</f>
        <v/>
      </c>
      <c r="V25" s="13">
        <f>J25</f>
        <v/>
      </c>
      <c r="W25" s="13">
        <f>C25-T25</f>
        <v/>
      </c>
      <c r="X25" s="13">
        <f>D25-U25</f>
        <v/>
      </c>
      <c r="Y25" s="13">
        <f>E25-V25</f>
        <v/>
      </c>
      <c r="Z25" s="13">
        <f>IF(C25&gt;0,F25-T25*F25/C25,F25)</f>
        <v/>
      </c>
      <c r="AA25" s="13">
        <f>W25*(1+Inputs!$C$11)</f>
        <v/>
      </c>
      <c r="AB25" s="13">
        <f>X25*(1+Inputs!$C$11)</f>
        <v/>
      </c>
      <c r="AC25" s="13">
        <f>Y25*(1+Inputs!$C$11)</f>
        <v/>
      </c>
      <c r="AD25" s="13">
        <f>AA25*Inputs!$C$12*Inputs!$C$14</f>
        <v/>
      </c>
      <c r="AE25" s="13">
        <f>AA25-AD25</f>
        <v/>
      </c>
      <c r="AF25" s="13">
        <f>Z25+AE25*Inputs!$C$12*(1-Inputs!$C$14)</f>
        <v/>
      </c>
      <c r="AG25" s="13">
        <f>AE25+AB25+AC25</f>
        <v/>
      </c>
      <c r="AH25" s="13">
        <f>AI24+S25</f>
        <v/>
      </c>
      <c r="AI25" s="13">
        <f>AH25+AD25</f>
        <v/>
      </c>
      <c r="AJ25" s="23">
        <f>IF(OR(AJ24="yes",AND(AND(AJ24&lt;&gt;"yes",B25&lt;=Inputs!$C$15),R25&gt;1)),"yes","no")</f>
        <v/>
      </c>
    </row>
    <row r="26">
      <c r="B26" s="21" t="n">
        <v>18</v>
      </c>
      <c r="C26" s="13">
        <f>AE25</f>
        <v/>
      </c>
      <c r="D26" s="13">
        <f>AB25</f>
        <v/>
      </c>
      <c r="E26" s="13">
        <f>AC25</f>
        <v/>
      </c>
      <c r="F26" s="13">
        <f>AF25</f>
        <v/>
      </c>
      <c r="G26" s="14">
        <f>IF(C26&gt;0,MAX(0,1-F26/C26),0)</f>
        <v/>
      </c>
      <c r="H26" s="22">
        <f>G26*Inputs!$C$14</f>
        <v/>
      </c>
      <c r="I26" s="13">
        <f>IF(AND(AJ25&lt;&gt;"yes",B26&lt;=Inputs!$C$15),Inputs!$C$6,0)</f>
        <v/>
      </c>
      <c r="J26" s="13">
        <f>IF(I26&lt;=0,0,MIN(I26/(1-0),$E26))</f>
        <v/>
      </c>
      <c r="K26" s="13">
        <f>J26*(1-0)</f>
        <v/>
      </c>
      <c r="L26" s="13">
        <f>I26-K26</f>
        <v/>
      </c>
      <c r="M26" s="13">
        <f>IF(L26&lt;=0,0,MIN(L26/(1-$H26),$C26))</f>
        <v/>
      </c>
      <c r="N26" s="13">
        <f>M26*(1-$H26)</f>
        <v/>
      </c>
      <c r="O26" s="13">
        <f>L26-N26</f>
        <v/>
      </c>
      <c r="P26" s="13">
        <f>IF(O26&lt;=0,0,MIN(O26/(1-Inputs!$C$13),$D26))</f>
        <v/>
      </c>
      <c r="Q26" s="13">
        <f>P26*(1-Inputs!$C$13)</f>
        <v/>
      </c>
      <c r="R26" s="13">
        <f>O26-Q26</f>
        <v/>
      </c>
      <c r="S26" s="13">
        <f>J26*(0)+M26*($H26)+P26*(Inputs!$C$13)</f>
        <v/>
      </c>
      <c r="T26" s="13">
        <f>M26</f>
        <v/>
      </c>
      <c r="U26" s="13">
        <f>P26</f>
        <v/>
      </c>
      <c r="V26" s="13">
        <f>J26</f>
        <v/>
      </c>
      <c r="W26" s="13">
        <f>C26-T26</f>
        <v/>
      </c>
      <c r="X26" s="13">
        <f>D26-U26</f>
        <v/>
      </c>
      <c r="Y26" s="13">
        <f>E26-V26</f>
        <v/>
      </c>
      <c r="Z26" s="13">
        <f>IF(C26&gt;0,F26-T26*F26/C26,F26)</f>
        <v/>
      </c>
      <c r="AA26" s="13">
        <f>W26*(1+Inputs!$C$11)</f>
        <v/>
      </c>
      <c r="AB26" s="13">
        <f>X26*(1+Inputs!$C$11)</f>
        <v/>
      </c>
      <c r="AC26" s="13">
        <f>Y26*(1+Inputs!$C$11)</f>
        <v/>
      </c>
      <c r="AD26" s="13">
        <f>AA26*Inputs!$C$12*Inputs!$C$14</f>
        <v/>
      </c>
      <c r="AE26" s="13">
        <f>AA26-AD26</f>
        <v/>
      </c>
      <c r="AF26" s="13">
        <f>Z26+AE26*Inputs!$C$12*(1-Inputs!$C$14)</f>
        <v/>
      </c>
      <c r="AG26" s="13">
        <f>AE26+AB26+AC26</f>
        <v/>
      </c>
      <c r="AH26" s="13">
        <f>AI25+S26</f>
        <v/>
      </c>
      <c r="AI26" s="13">
        <f>AH26+AD26</f>
        <v/>
      </c>
      <c r="AJ26" s="23">
        <f>IF(OR(AJ25="yes",AND(AND(AJ25&lt;&gt;"yes",B26&lt;=Inputs!$C$15),R26&gt;1)),"yes","no")</f>
        <v/>
      </c>
    </row>
    <row r="27">
      <c r="B27" s="21" t="n">
        <v>19</v>
      </c>
      <c r="C27" s="13">
        <f>AE26</f>
        <v/>
      </c>
      <c r="D27" s="13">
        <f>AB26</f>
        <v/>
      </c>
      <c r="E27" s="13">
        <f>AC26</f>
        <v/>
      </c>
      <c r="F27" s="13">
        <f>AF26</f>
        <v/>
      </c>
      <c r="G27" s="14">
        <f>IF(C27&gt;0,MAX(0,1-F27/C27),0)</f>
        <v/>
      </c>
      <c r="H27" s="22">
        <f>G27*Inputs!$C$14</f>
        <v/>
      </c>
      <c r="I27" s="13">
        <f>IF(AND(AJ26&lt;&gt;"yes",B27&lt;=Inputs!$C$15),Inputs!$C$6,0)</f>
        <v/>
      </c>
      <c r="J27" s="13">
        <f>IF(I27&lt;=0,0,MIN(I27/(1-0),$E27))</f>
        <v/>
      </c>
      <c r="K27" s="13">
        <f>J27*(1-0)</f>
        <v/>
      </c>
      <c r="L27" s="13">
        <f>I27-K27</f>
        <v/>
      </c>
      <c r="M27" s="13">
        <f>IF(L27&lt;=0,0,MIN(L27/(1-$H27),$C27))</f>
        <v/>
      </c>
      <c r="N27" s="13">
        <f>M27*(1-$H27)</f>
        <v/>
      </c>
      <c r="O27" s="13">
        <f>L27-N27</f>
        <v/>
      </c>
      <c r="P27" s="13">
        <f>IF(O27&lt;=0,0,MIN(O27/(1-Inputs!$C$13),$D27))</f>
        <v/>
      </c>
      <c r="Q27" s="13">
        <f>P27*(1-Inputs!$C$13)</f>
        <v/>
      </c>
      <c r="R27" s="13">
        <f>O27-Q27</f>
        <v/>
      </c>
      <c r="S27" s="13">
        <f>J27*(0)+M27*($H27)+P27*(Inputs!$C$13)</f>
        <v/>
      </c>
      <c r="T27" s="13">
        <f>M27</f>
        <v/>
      </c>
      <c r="U27" s="13">
        <f>P27</f>
        <v/>
      </c>
      <c r="V27" s="13">
        <f>J27</f>
        <v/>
      </c>
      <c r="W27" s="13">
        <f>C27-T27</f>
        <v/>
      </c>
      <c r="X27" s="13">
        <f>D27-U27</f>
        <v/>
      </c>
      <c r="Y27" s="13">
        <f>E27-V27</f>
        <v/>
      </c>
      <c r="Z27" s="13">
        <f>IF(C27&gt;0,F27-T27*F27/C27,F27)</f>
        <v/>
      </c>
      <c r="AA27" s="13">
        <f>W27*(1+Inputs!$C$11)</f>
        <v/>
      </c>
      <c r="AB27" s="13">
        <f>X27*(1+Inputs!$C$11)</f>
        <v/>
      </c>
      <c r="AC27" s="13">
        <f>Y27*(1+Inputs!$C$11)</f>
        <v/>
      </c>
      <c r="AD27" s="13">
        <f>AA27*Inputs!$C$12*Inputs!$C$14</f>
        <v/>
      </c>
      <c r="AE27" s="13">
        <f>AA27-AD27</f>
        <v/>
      </c>
      <c r="AF27" s="13">
        <f>Z27+AE27*Inputs!$C$12*(1-Inputs!$C$14)</f>
        <v/>
      </c>
      <c r="AG27" s="13">
        <f>AE27+AB27+AC27</f>
        <v/>
      </c>
      <c r="AH27" s="13">
        <f>AI26+S27</f>
        <v/>
      </c>
      <c r="AI27" s="13">
        <f>AH27+AD27</f>
        <v/>
      </c>
      <c r="AJ27" s="23">
        <f>IF(OR(AJ26="yes",AND(AND(AJ26&lt;&gt;"yes",B27&lt;=Inputs!$C$15),R27&gt;1)),"yes","no")</f>
        <v/>
      </c>
    </row>
    <row r="28">
      <c r="B28" s="21" t="n">
        <v>20</v>
      </c>
      <c r="C28" s="13">
        <f>AE27</f>
        <v/>
      </c>
      <c r="D28" s="13">
        <f>AB27</f>
        <v/>
      </c>
      <c r="E28" s="13">
        <f>AC27</f>
        <v/>
      </c>
      <c r="F28" s="13">
        <f>AF27</f>
        <v/>
      </c>
      <c r="G28" s="14">
        <f>IF(C28&gt;0,MAX(0,1-F28/C28),0)</f>
        <v/>
      </c>
      <c r="H28" s="22">
        <f>G28*Inputs!$C$14</f>
        <v/>
      </c>
      <c r="I28" s="13">
        <f>IF(AND(AJ27&lt;&gt;"yes",B28&lt;=Inputs!$C$15),Inputs!$C$6,0)</f>
        <v/>
      </c>
      <c r="J28" s="13">
        <f>IF(I28&lt;=0,0,MIN(I28/(1-0),$E28))</f>
        <v/>
      </c>
      <c r="K28" s="13">
        <f>J28*(1-0)</f>
        <v/>
      </c>
      <c r="L28" s="13">
        <f>I28-K28</f>
        <v/>
      </c>
      <c r="M28" s="13">
        <f>IF(L28&lt;=0,0,MIN(L28/(1-$H28),$C28))</f>
        <v/>
      </c>
      <c r="N28" s="13">
        <f>M28*(1-$H28)</f>
        <v/>
      </c>
      <c r="O28" s="13">
        <f>L28-N28</f>
        <v/>
      </c>
      <c r="P28" s="13">
        <f>IF(O28&lt;=0,0,MIN(O28/(1-Inputs!$C$13),$D28))</f>
        <v/>
      </c>
      <c r="Q28" s="13">
        <f>P28*(1-Inputs!$C$13)</f>
        <v/>
      </c>
      <c r="R28" s="13">
        <f>O28-Q28</f>
        <v/>
      </c>
      <c r="S28" s="13">
        <f>J28*(0)+M28*($H28)+P28*(Inputs!$C$13)</f>
        <v/>
      </c>
      <c r="T28" s="13">
        <f>M28</f>
        <v/>
      </c>
      <c r="U28" s="13">
        <f>P28</f>
        <v/>
      </c>
      <c r="V28" s="13">
        <f>J28</f>
        <v/>
      </c>
      <c r="W28" s="13">
        <f>C28-T28</f>
        <v/>
      </c>
      <c r="X28" s="13">
        <f>D28-U28</f>
        <v/>
      </c>
      <c r="Y28" s="13">
        <f>E28-V28</f>
        <v/>
      </c>
      <c r="Z28" s="13">
        <f>IF(C28&gt;0,F28-T28*F28/C28,F28)</f>
        <v/>
      </c>
      <c r="AA28" s="13">
        <f>W28*(1+Inputs!$C$11)</f>
        <v/>
      </c>
      <c r="AB28" s="13">
        <f>X28*(1+Inputs!$C$11)</f>
        <v/>
      </c>
      <c r="AC28" s="13">
        <f>Y28*(1+Inputs!$C$11)</f>
        <v/>
      </c>
      <c r="AD28" s="13">
        <f>AA28*Inputs!$C$12*Inputs!$C$14</f>
        <v/>
      </c>
      <c r="AE28" s="13">
        <f>AA28-AD28</f>
        <v/>
      </c>
      <c r="AF28" s="13">
        <f>Z28+AE28*Inputs!$C$12*(1-Inputs!$C$14)</f>
        <v/>
      </c>
      <c r="AG28" s="13">
        <f>AE28+AB28+AC28</f>
        <v/>
      </c>
      <c r="AH28" s="13">
        <f>AI27+S28</f>
        <v/>
      </c>
      <c r="AI28" s="13">
        <f>AH28+AD28</f>
        <v/>
      </c>
      <c r="AJ28" s="23">
        <f>IF(OR(AJ27="yes",AND(AND(AJ27&lt;&gt;"yes",B28&lt;=Inputs!$C$15),R28&gt;1)),"yes","no")</f>
        <v/>
      </c>
    </row>
    <row r="29">
      <c r="B29" s="21" t="n">
        <v>21</v>
      </c>
      <c r="C29" s="13">
        <f>AE28</f>
        <v/>
      </c>
      <c r="D29" s="13">
        <f>AB28</f>
        <v/>
      </c>
      <c r="E29" s="13">
        <f>AC28</f>
        <v/>
      </c>
      <c r="F29" s="13">
        <f>AF28</f>
        <v/>
      </c>
      <c r="G29" s="14">
        <f>IF(C29&gt;0,MAX(0,1-F29/C29),0)</f>
        <v/>
      </c>
      <c r="H29" s="22">
        <f>G29*Inputs!$C$14</f>
        <v/>
      </c>
      <c r="I29" s="13">
        <f>IF(AND(AJ28&lt;&gt;"yes",B29&lt;=Inputs!$C$15),Inputs!$C$6,0)</f>
        <v/>
      </c>
      <c r="J29" s="13">
        <f>IF(I29&lt;=0,0,MIN(I29/(1-0),$E29))</f>
        <v/>
      </c>
      <c r="K29" s="13">
        <f>J29*(1-0)</f>
        <v/>
      </c>
      <c r="L29" s="13">
        <f>I29-K29</f>
        <v/>
      </c>
      <c r="M29" s="13">
        <f>IF(L29&lt;=0,0,MIN(L29/(1-$H29),$C29))</f>
        <v/>
      </c>
      <c r="N29" s="13">
        <f>M29*(1-$H29)</f>
        <v/>
      </c>
      <c r="O29" s="13">
        <f>L29-N29</f>
        <v/>
      </c>
      <c r="P29" s="13">
        <f>IF(O29&lt;=0,0,MIN(O29/(1-Inputs!$C$13),$D29))</f>
        <v/>
      </c>
      <c r="Q29" s="13">
        <f>P29*(1-Inputs!$C$13)</f>
        <v/>
      </c>
      <c r="R29" s="13">
        <f>O29-Q29</f>
        <v/>
      </c>
      <c r="S29" s="13">
        <f>J29*(0)+M29*($H29)+P29*(Inputs!$C$13)</f>
        <v/>
      </c>
      <c r="T29" s="13">
        <f>M29</f>
        <v/>
      </c>
      <c r="U29" s="13">
        <f>P29</f>
        <v/>
      </c>
      <c r="V29" s="13">
        <f>J29</f>
        <v/>
      </c>
      <c r="W29" s="13">
        <f>C29-T29</f>
        <v/>
      </c>
      <c r="X29" s="13">
        <f>D29-U29</f>
        <v/>
      </c>
      <c r="Y29" s="13">
        <f>E29-V29</f>
        <v/>
      </c>
      <c r="Z29" s="13">
        <f>IF(C29&gt;0,F29-T29*F29/C29,F29)</f>
        <v/>
      </c>
      <c r="AA29" s="13">
        <f>W29*(1+Inputs!$C$11)</f>
        <v/>
      </c>
      <c r="AB29" s="13">
        <f>X29*(1+Inputs!$C$11)</f>
        <v/>
      </c>
      <c r="AC29" s="13">
        <f>Y29*(1+Inputs!$C$11)</f>
        <v/>
      </c>
      <c r="AD29" s="13">
        <f>AA29*Inputs!$C$12*Inputs!$C$14</f>
        <v/>
      </c>
      <c r="AE29" s="13">
        <f>AA29-AD29</f>
        <v/>
      </c>
      <c r="AF29" s="13">
        <f>Z29+AE29*Inputs!$C$12*(1-Inputs!$C$14)</f>
        <v/>
      </c>
      <c r="AG29" s="13">
        <f>AE29+AB29+AC29</f>
        <v/>
      </c>
      <c r="AH29" s="13">
        <f>AI28+S29</f>
        <v/>
      </c>
      <c r="AI29" s="13">
        <f>AH29+AD29</f>
        <v/>
      </c>
      <c r="AJ29" s="23">
        <f>IF(OR(AJ28="yes",AND(AND(AJ28&lt;&gt;"yes",B29&lt;=Inputs!$C$15),R29&gt;1)),"yes","no")</f>
        <v/>
      </c>
    </row>
    <row r="30">
      <c r="B30" s="21" t="n">
        <v>22</v>
      </c>
      <c r="C30" s="13">
        <f>AE29</f>
        <v/>
      </c>
      <c r="D30" s="13">
        <f>AB29</f>
        <v/>
      </c>
      <c r="E30" s="13">
        <f>AC29</f>
        <v/>
      </c>
      <c r="F30" s="13">
        <f>AF29</f>
        <v/>
      </c>
      <c r="G30" s="14">
        <f>IF(C30&gt;0,MAX(0,1-F30/C30),0)</f>
        <v/>
      </c>
      <c r="H30" s="22">
        <f>G30*Inputs!$C$14</f>
        <v/>
      </c>
      <c r="I30" s="13">
        <f>IF(AND(AJ29&lt;&gt;"yes",B30&lt;=Inputs!$C$15),Inputs!$C$6,0)</f>
        <v/>
      </c>
      <c r="J30" s="13">
        <f>IF(I30&lt;=0,0,MIN(I30/(1-0),$E30))</f>
        <v/>
      </c>
      <c r="K30" s="13">
        <f>J30*(1-0)</f>
        <v/>
      </c>
      <c r="L30" s="13">
        <f>I30-K30</f>
        <v/>
      </c>
      <c r="M30" s="13">
        <f>IF(L30&lt;=0,0,MIN(L30/(1-$H30),$C30))</f>
        <v/>
      </c>
      <c r="N30" s="13">
        <f>M30*(1-$H30)</f>
        <v/>
      </c>
      <c r="O30" s="13">
        <f>L30-N30</f>
        <v/>
      </c>
      <c r="P30" s="13">
        <f>IF(O30&lt;=0,0,MIN(O30/(1-Inputs!$C$13),$D30))</f>
        <v/>
      </c>
      <c r="Q30" s="13">
        <f>P30*(1-Inputs!$C$13)</f>
        <v/>
      </c>
      <c r="R30" s="13">
        <f>O30-Q30</f>
        <v/>
      </c>
      <c r="S30" s="13">
        <f>J30*(0)+M30*($H30)+P30*(Inputs!$C$13)</f>
        <v/>
      </c>
      <c r="T30" s="13">
        <f>M30</f>
        <v/>
      </c>
      <c r="U30" s="13">
        <f>P30</f>
        <v/>
      </c>
      <c r="V30" s="13">
        <f>J30</f>
        <v/>
      </c>
      <c r="W30" s="13">
        <f>C30-T30</f>
        <v/>
      </c>
      <c r="X30" s="13">
        <f>D30-U30</f>
        <v/>
      </c>
      <c r="Y30" s="13">
        <f>E30-V30</f>
        <v/>
      </c>
      <c r="Z30" s="13">
        <f>IF(C30&gt;0,F30-T30*F30/C30,F30)</f>
        <v/>
      </c>
      <c r="AA30" s="13">
        <f>W30*(1+Inputs!$C$11)</f>
        <v/>
      </c>
      <c r="AB30" s="13">
        <f>X30*(1+Inputs!$C$11)</f>
        <v/>
      </c>
      <c r="AC30" s="13">
        <f>Y30*(1+Inputs!$C$11)</f>
        <v/>
      </c>
      <c r="AD30" s="13">
        <f>AA30*Inputs!$C$12*Inputs!$C$14</f>
        <v/>
      </c>
      <c r="AE30" s="13">
        <f>AA30-AD30</f>
        <v/>
      </c>
      <c r="AF30" s="13">
        <f>Z30+AE30*Inputs!$C$12*(1-Inputs!$C$14)</f>
        <v/>
      </c>
      <c r="AG30" s="13">
        <f>AE30+AB30+AC30</f>
        <v/>
      </c>
      <c r="AH30" s="13">
        <f>AI29+S30</f>
        <v/>
      </c>
      <c r="AI30" s="13">
        <f>AH30+AD30</f>
        <v/>
      </c>
      <c r="AJ30" s="23">
        <f>IF(OR(AJ29="yes",AND(AND(AJ29&lt;&gt;"yes",B30&lt;=Inputs!$C$15),R30&gt;1)),"yes","no")</f>
        <v/>
      </c>
    </row>
    <row r="31">
      <c r="B31" s="21" t="n">
        <v>23</v>
      </c>
      <c r="C31" s="13">
        <f>AE30</f>
        <v/>
      </c>
      <c r="D31" s="13">
        <f>AB30</f>
        <v/>
      </c>
      <c r="E31" s="13">
        <f>AC30</f>
        <v/>
      </c>
      <c r="F31" s="13">
        <f>AF30</f>
        <v/>
      </c>
      <c r="G31" s="14">
        <f>IF(C31&gt;0,MAX(0,1-F31/C31),0)</f>
        <v/>
      </c>
      <c r="H31" s="22">
        <f>G31*Inputs!$C$14</f>
        <v/>
      </c>
      <c r="I31" s="13">
        <f>IF(AND(AJ30&lt;&gt;"yes",B31&lt;=Inputs!$C$15),Inputs!$C$6,0)</f>
        <v/>
      </c>
      <c r="J31" s="13">
        <f>IF(I31&lt;=0,0,MIN(I31/(1-0),$E31))</f>
        <v/>
      </c>
      <c r="K31" s="13">
        <f>J31*(1-0)</f>
        <v/>
      </c>
      <c r="L31" s="13">
        <f>I31-K31</f>
        <v/>
      </c>
      <c r="M31" s="13">
        <f>IF(L31&lt;=0,0,MIN(L31/(1-$H31),$C31))</f>
        <v/>
      </c>
      <c r="N31" s="13">
        <f>M31*(1-$H31)</f>
        <v/>
      </c>
      <c r="O31" s="13">
        <f>L31-N31</f>
        <v/>
      </c>
      <c r="P31" s="13">
        <f>IF(O31&lt;=0,0,MIN(O31/(1-Inputs!$C$13),$D31))</f>
        <v/>
      </c>
      <c r="Q31" s="13">
        <f>P31*(1-Inputs!$C$13)</f>
        <v/>
      </c>
      <c r="R31" s="13">
        <f>O31-Q31</f>
        <v/>
      </c>
      <c r="S31" s="13">
        <f>J31*(0)+M31*($H31)+P31*(Inputs!$C$13)</f>
        <v/>
      </c>
      <c r="T31" s="13">
        <f>M31</f>
        <v/>
      </c>
      <c r="U31" s="13">
        <f>P31</f>
        <v/>
      </c>
      <c r="V31" s="13">
        <f>J31</f>
        <v/>
      </c>
      <c r="W31" s="13">
        <f>C31-T31</f>
        <v/>
      </c>
      <c r="X31" s="13">
        <f>D31-U31</f>
        <v/>
      </c>
      <c r="Y31" s="13">
        <f>E31-V31</f>
        <v/>
      </c>
      <c r="Z31" s="13">
        <f>IF(C31&gt;0,F31-T31*F31/C31,F31)</f>
        <v/>
      </c>
      <c r="AA31" s="13">
        <f>W31*(1+Inputs!$C$11)</f>
        <v/>
      </c>
      <c r="AB31" s="13">
        <f>X31*(1+Inputs!$C$11)</f>
        <v/>
      </c>
      <c r="AC31" s="13">
        <f>Y31*(1+Inputs!$C$11)</f>
        <v/>
      </c>
      <c r="AD31" s="13">
        <f>AA31*Inputs!$C$12*Inputs!$C$14</f>
        <v/>
      </c>
      <c r="AE31" s="13">
        <f>AA31-AD31</f>
        <v/>
      </c>
      <c r="AF31" s="13">
        <f>Z31+AE31*Inputs!$C$12*(1-Inputs!$C$14)</f>
        <v/>
      </c>
      <c r="AG31" s="13">
        <f>AE31+AB31+AC31</f>
        <v/>
      </c>
      <c r="AH31" s="13">
        <f>AI30+S31</f>
        <v/>
      </c>
      <c r="AI31" s="13">
        <f>AH31+AD31</f>
        <v/>
      </c>
      <c r="AJ31" s="23">
        <f>IF(OR(AJ30="yes",AND(AND(AJ30&lt;&gt;"yes",B31&lt;=Inputs!$C$15),R31&gt;1)),"yes","no")</f>
        <v/>
      </c>
    </row>
    <row r="32">
      <c r="B32" s="21" t="n">
        <v>24</v>
      </c>
      <c r="C32" s="13">
        <f>AE31</f>
        <v/>
      </c>
      <c r="D32" s="13">
        <f>AB31</f>
        <v/>
      </c>
      <c r="E32" s="13">
        <f>AC31</f>
        <v/>
      </c>
      <c r="F32" s="13">
        <f>AF31</f>
        <v/>
      </c>
      <c r="G32" s="14">
        <f>IF(C32&gt;0,MAX(0,1-F32/C32),0)</f>
        <v/>
      </c>
      <c r="H32" s="22">
        <f>G32*Inputs!$C$14</f>
        <v/>
      </c>
      <c r="I32" s="13">
        <f>IF(AND(AJ31&lt;&gt;"yes",B32&lt;=Inputs!$C$15),Inputs!$C$6,0)</f>
        <v/>
      </c>
      <c r="J32" s="13">
        <f>IF(I32&lt;=0,0,MIN(I32/(1-0),$E32))</f>
        <v/>
      </c>
      <c r="K32" s="13">
        <f>J32*(1-0)</f>
        <v/>
      </c>
      <c r="L32" s="13">
        <f>I32-K32</f>
        <v/>
      </c>
      <c r="M32" s="13">
        <f>IF(L32&lt;=0,0,MIN(L32/(1-$H32),$C32))</f>
        <v/>
      </c>
      <c r="N32" s="13">
        <f>M32*(1-$H32)</f>
        <v/>
      </c>
      <c r="O32" s="13">
        <f>L32-N32</f>
        <v/>
      </c>
      <c r="P32" s="13">
        <f>IF(O32&lt;=0,0,MIN(O32/(1-Inputs!$C$13),$D32))</f>
        <v/>
      </c>
      <c r="Q32" s="13">
        <f>P32*(1-Inputs!$C$13)</f>
        <v/>
      </c>
      <c r="R32" s="13">
        <f>O32-Q32</f>
        <v/>
      </c>
      <c r="S32" s="13">
        <f>J32*(0)+M32*($H32)+P32*(Inputs!$C$13)</f>
        <v/>
      </c>
      <c r="T32" s="13">
        <f>M32</f>
        <v/>
      </c>
      <c r="U32" s="13">
        <f>P32</f>
        <v/>
      </c>
      <c r="V32" s="13">
        <f>J32</f>
        <v/>
      </c>
      <c r="W32" s="13">
        <f>C32-T32</f>
        <v/>
      </c>
      <c r="X32" s="13">
        <f>D32-U32</f>
        <v/>
      </c>
      <c r="Y32" s="13">
        <f>E32-V32</f>
        <v/>
      </c>
      <c r="Z32" s="13">
        <f>IF(C32&gt;0,F32-T32*F32/C32,F32)</f>
        <v/>
      </c>
      <c r="AA32" s="13">
        <f>W32*(1+Inputs!$C$11)</f>
        <v/>
      </c>
      <c r="AB32" s="13">
        <f>X32*(1+Inputs!$C$11)</f>
        <v/>
      </c>
      <c r="AC32" s="13">
        <f>Y32*(1+Inputs!$C$11)</f>
        <v/>
      </c>
      <c r="AD32" s="13">
        <f>AA32*Inputs!$C$12*Inputs!$C$14</f>
        <v/>
      </c>
      <c r="AE32" s="13">
        <f>AA32-AD32</f>
        <v/>
      </c>
      <c r="AF32" s="13">
        <f>Z32+AE32*Inputs!$C$12*(1-Inputs!$C$14)</f>
        <v/>
      </c>
      <c r="AG32" s="13">
        <f>AE32+AB32+AC32</f>
        <v/>
      </c>
      <c r="AH32" s="13">
        <f>AI31+S32</f>
        <v/>
      </c>
      <c r="AI32" s="13">
        <f>AH32+AD32</f>
        <v/>
      </c>
      <c r="AJ32" s="23">
        <f>IF(OR(AJ31="yes",AND(AND(AJ31&lt;&gt;"yes",B32&lt;=Inputs!$C$15),R32&gt;1)),"yes","no")</f>
        <v/>
      </c>
    </row>
    <row r="33">
      <c r="B33" s="21" t="n">
        <v>25</v>
      </c>
      <c r="C33" s="13">
        <f>AE32</f>
        <v/>
      </c>
      <c r="D33" s="13">
        <f>AB32</f>
        <v/>
      </c>
      <c r="E33" s="13">
        <f>AC32</f>
        <v/>
      </c>
      <c r="F33" s="13">
        <f>AF32</f>
        <v/>
      </c>
      <c r="G33" s="14">
        <f>IF(C33&gt;0,MAX(0,1-F33/C33),0)</f>
        <v/>
      </c>
      <c r="H33" s="22">
        <f>G33*Inputs!$C$14</f>
        <v/>
      </c>
      <c r="I33" s="13">
        <f>IF(AND(AJ32&lt;&gt;"yes",B33&lt;=Inputs!$C$15),Inputs!$C$6,0)</f>
        <v/>
      </c>
      <c r="J33" s="13">
        <f>IF(I33&lt;=0,0,MIN(I33/(1-0),$E33))</f>
        <v/>
      </c>
      <c r="K33" s="13">
        <f>J33*(1-0)</f>
        <v/>
      </c>
      <c r="L33" s="13">
        <f>I33-K33</f>
        <v/>
      </c>
      <c r="M33" s="13">
        <f>IF(L33&lt;=0,0,MIN(L33/(1-$H33),$C33))</f>
        <v/>
      </c>
      <c r="N33" s="13">
        <f>M33*(1-$H33)</f>
        <v/>
      </c>
      <c r="O33" s="13">
        <f>L33-N33</f>
        <v/>
      </c>
      <c r="P33" s="13">
        <f>IF(O33&lt;=0,0,MIN(O33/(1-Inputs!$C$13),$D33))</f>
        <v/>
      </c>
      <c r="Q33" s="13">
        <f>P33*(1-Inputs!$C$13)</f>
        <v/>
      </c>
      <c r="R33" s="13">
        <f>O33-Q33</f>
        <v/>
      </c>
      <c r="S33" s="13">
        <f>J33*(0)+M33*($H33)+P33*(Inputs!$C$13)</f>
        <v/>
      </c>
      <c r="T33" s="13">
        <f>M33</f>
        <v/>
      </c>
      <c r="U33" s="13">
        <f>P33</f>
        <v/>
      </c>
      <c r="V33" s="13">
        <f>J33</f>
        <v/>
      </c>
      <c r="W33" s="13">
        <f>C33-T33</f>
        <v/>
      </c>
      <c r="X33" s="13">
        <f>D33-U33</f>
        <v/>
      </c>
      <c r="Y33" s="13">
        <f>E33-V33</f>
        <v/>
      </c>
      <c r="Z33" s="13">
        <f>IF(C33&gt;0,F33-T33*F33/C33,F33)</f>
        <v/>
      </c>
      <c r="AA33" s="13">
        <f>W33*(1+Inputs!$C$11)</f>
        <v/>
      </c>
      <c r="AB33" s="13">
        <f>X33*(1+Inputs!$C$11)</f>
        <v/>
      </c>
      <c r="AC33" s="13">
        <f>Y33*(1+Inputs!$C$11)</f>
        <v/>
      </c>
      <c r="AD33" s="13">
        <f>AA33*Inputs!$C$12*Inputs!$C$14</f>
        <v/>
      </c>
      <c r="AE33" s="13">
        <f>AA33-AD33</f>
        <v/>
      </c>
      <c r="AF33" s="13">
        <f>Z33+AE33*Inputs!$C$12*(1-Inputs!$C$14)</f>
        <v/>
      </c>
      <c r="AG33" s="13">
        <f>AE33+AB33+AC33</f>
        <v/>
      </c>
      <c r="AH33" s="13">
        <f>AI32+S33</f>
        <v/>
      </c>
      <c r="AI33" s="13">
        <f>AH33+AD33</f>
        <v/>
      </c>
      <c r="AJ33" s="23">
        <f>IF(OR(AJ32="yes",AND(AND(AJ32&lt;&gt;"yes",B33&lt;=Inputs!$C$15),R33&gt;1)),"yes","no")</f>
        <v/>
      </c>
    </row>
    <row r="34">
      <c r="B34" s="21" t="n">
        <v>26</v>
      </c>
      <c r="C34" s="13">
        <f>AE33</f>
        <v/>
      </c>
      <c r="D34" s="13">
        <f>AB33</f>
        <v/>
      </c>
      <c r="E34" s="13">
        <f>AC33</f>
        <v/>
      </c>
      <c r="F34" s="13">
        <f>AF33</f>
        <v/>
      </c>
      <c r="G34" s="14">
        <f>IF(C34&gt;0,MAX(0,1-F34/C34),0)</f>
        <v/>
      </c>
      <c r="H34" s="22">
        <f>G34*Inputs!$C$14</f>
        <v/>
      </c>
      <c r="I34" s="13">
        <f>IF(AND(AJ33&lt;&gt;"yes",B34&lt;=Inputs!$C$15),Inputs!$C$6,0)</f>
        <v/>
      </c>
      <c r="J34" s="13">
        <f>IF(I34&lt;=0,0,MIN(I34/(1-0),$E34))</f>
        <v/>
      </c>
      <c r="K34" s="13">
        <f>J34*(1-0)</f>
        <v/>
      </c>
      <c r="L34" s="13">
        <f>I34-K34</f>
        <v/>
      </c>
      <c r="M34" s="13">
        <f>IF(L34&lt;=0,0,MIN(L34/(1-$H34),$C34))</f>
        <v/>
      </c>
      <c r="N34" s="13">
        <f>M34*(1-$H34)</f>
        <v/>
      </c>
      <c r="O34" s="13">
        <f>L34-N34</f>
        <v/>
      </c>
      <c r="P34" s="13">
        <f>IF(O34&lt;=0,0,MIN(O34/(1-Inputs!$C$13),$D34))</f>
        <v/>
      </c>
      <c r="Q34" s="13">
        <f>P34*(1-Inputs!$C$13)</f>
        <v/>
      </c>
      <c r="R34" s="13">
        <f>O34-Q34</f>
        <v/>
      </c>
      <c r="S34" s="13">
        <f>J34*(0)+M34*($H34)+P34*(Inputs!$C$13)</f>
        <v/>
      </c>
      <c r="T34" s="13">
        <f>M34</f>
        <v/>
      </c>
      <c r="U34" s="13">
        <f>P34</f>
        <v/>
      </c>
      <c r="V34" s="13">
        <f>J34</f>
        <v/>
      </c>
      <c r="W34" s="13">
        <f>C34-T34</f>
        <v/>
      </c>
      <c r="X34" s="13">
        <f>D34-U34</f>
        <v/>
      </c>
      <c r="Y34" s="13">
        <f>E34-V34</f>
        <v/>
      </c>
      <c r="Z34" s="13">
        <f>IF(C34&gt;0,F34-T34*F34/C34,F34)</f>
        <v/>
      </c>
      <c r="AA34" s="13">
        <f>W34*(1+Inputs!$C$11)</f>
        <v/>
      </c>
      <c r="AB34" s="13">
        <f>X34*(1+Inputs!$C$11)</f>
        <v/>
      </c>
      <c r="AC34" s="13">
        <f>Y34*(1+Inputs!$C$11)</f>
        <v/>
      </c>
      <c r="AD34" s="13">
        <f>AA34*Inputs!$C$12*Inputs!$C$14</f>
        <v/>
      </c>
      <c r="AE34" s="13">
        <f>AA34-AD34</f>
        <v/>
      </c>
      <c r="AF34" s="13">
        <f>Z34+AE34*Inputs!$C$12*(1-Inputs!$C$14)</f>
        <v/>
      </c>
      <c r="AG34" s="13">
        <f>AE34+AB34+AC34</f>
        <v/>
      </c>
      <c r="AH34" s="13">
        <f>AI33+S34</f>
        <v/>
      </c>
      <c r="AI34" s="13">
        <f>AH34+AD34</f>
        <v/>
      </c>
      <c r="AJ34" s="23">
        <f>IF(OR(AJ33="yes",AND(AND(AJ33&lt;&gt;"yes",B34&lt;=Inputs!$C$15),R34&gt;1)),"yes","no")</f>
        <v/>
      </c>
    </row>
    <row r="35">
      <c r="B35" s="21" t="n">
        <v>27</v>
      </c>
      <c r="C35" s="13">
        <f>AE34</f>
        <v/>
      </c>
      <c r="D35" s="13">
        <f>AB34</f>
        <v/>
      </c>
      <c r="E35" s="13">
        <f>AC34</f>
        <v/>
      </c>
      <c r="F35" s="13">
        <f>AF34</f>
        <v/>
      </c>
      <c r="G35" s="14">
        <f>IF(C35&gt;0,MAX(0,1-F35/C35),0)</f>
        <v/>
      </c>
      <c r="H35" s="22">
        <f>G35*Inputs!$C$14</f>
        <v/>
      </c>
      <c r="I35" s="13">
        <f>IF(AND(AJ34&lt;&gt;"yes",B35&lt;=Inputs!$C$15),Inputs!$C$6,0)</f>
        <v/>
      </c>
      <c r="J35" s="13">
        <f>IF(I35&lt;=0,0,MIN(I35/(1-0),$E35))</f>
        <v/>
      </c>
      <c r="K35" s="13">
        <f>J35*(1-0)</f>
        <v/>
      </c>
      <c r="L35" s="13">
        <f>I35-K35</f>
        <v/>
      </c>
      <c r="M35" s="13">
        <f>IF(L35&lt;=0,0,MIN(L35/(1-$H35),$C35))</f>
        <v/>
      </c>
      <c r="N35" s="13">
        <f>M35*(1-$H35)</f>
        <v/>
      </c>
      <c r="O35" s="13">
        <f>L35-N35</f>
        <v/>
      </c>
      <c r="P35" s="13">
        <f>IF(O35&lt;=0,0,MIN(O35/(1-Inputs!$C$13),$D35))</f>
        <v/>
      </c>
      <c r="Q35" s="13">
        <f>P35*(1-Inputs!$C$13)</f>
        <v/>
      </c>
      <c r="R35" s="13">
        <f>O35-Q35</f>
        <v/>
      </c>
      <c r="S35" s="13">
        <f>J35*(0)+M35*($H35)+P35*(Inputs!$C$13)</f>
        <v/>
      </c>
      <c r="T35" s="13">
        <f>M35</f>
        <v/>
      </c>
      <c r="U35" s="13">
        <f>P35</f>
        <v/>
      </c>
      <c r="V35" s="13">
        <f>J35</f>
        <v/>
      </c>
      <c r="W35" s="13">
        <f>C35-T35</f>
        <v/>
      </c>
      <c r="X35" s="13">
        <f>D35-U35</f>
        <v/>
      </c>
      <c r="Y35" s="13">
        <f>E35-V35</f>
        <v/>
      </c>
      <c r="Z35" s="13">
        <f>IF(C35&gt;0,F35-T35*F35/C35,F35)</f>
        <v/>
      </c>
      <c r="AA35" s="13">
        <f>W35*(1+Inputs!$C$11)</f>
        <v/>
      </c>
      <c r="AB35" s="13">
        <f>X35*(1+Inputs!$C$11)</f>
        <v/>
      </c>
      <c r="AC35" s="13">
        <f>Y35*(1+Inputs!$C$11)</f>
        <v/>
      </c>
      <c r="AD35" s="13">
        <f>AA35*Inputs!$C$12*Inputs!$C$14</f>
        <v/>
      </c>
      <c r="AE35" s="13">
        <f>AA35-AD35</f>
        <v/>
      </c>
      <c r="AF35" s="13">
        <f>Z35+AE35*Inputs!$C$12*(1-Inputs!$C$14)</f>
        <v/>
      </c>
      <c r="AG35" s="13">
        <f>AE35+AB35+AC35</f>
        <v/>
      </c>
      <c r="AH35" s="13">
        <f>AI34+S35</f>
        <v/>
      </c>
      <c r="AI35" s="13">
        <f>AH35+AD35</f>
        <v/>
      </c>
      <c r="AJ35" s="23">
        <f>IF(OR(AJ34="yes",AND(AND(AJ34&lt;&gt;"yes",B35&lt;=Inputs!$C$15),R35&gt;1)),"yes","no")</f>
        <v/>
      </c>
    </row>
    <row r="36">
      <c r="B36" s="21" t="n">
        <v>28</v>
      </c>
      <c r="C36" s="13">
        <f>AE35</f>
        <v/>
      </c>
      <c r="D36" s="13">
        <f>AB35</f>
        <v/>
      </c>
      <c r="E36" s="13">
        <f>AC35</f>
        <v/>
      </c>
      <c r="F36" s="13">
        <f>AF35</f>
        <v/>
      </c>
      <c r="G36" s="14">
        <f>IF(C36&gt;0,MAX(0,1-F36/C36),0)</f>
        <v/>
      </c>
      <c r="H36" s="22">
        <f>G36*Inputs!$C$14</f>
        <v/>
      </c>
      <c r="I36" s="13">
        <f>IF(AND(AJ35&lt;&gt;"yes",B36&lt;=Inputs!$C$15),Inputs!$C$6,0)</f>
        <v/>
      </c>
      <c r="J36" s="13">
        <f>IF(I36&lt;=0,0,MIN(I36/(1-0),$E36))</f>
        <v/>
      </c>
      <c r="K36" s="13">
        <f>J36*(1-0)</f>
        <v/>
      </c>
      <c r="L36" s="13">
        <f>I36-K36</f>
        <v/>
      </c>
      <c r="M36" s="13">
        <f>IF(L36&lt;=0,0,MIN(L36/(1-$H36),$C36))</f>
        <v/>
      </c>
      <c r="N36" s="13">
        <f>M36*(1-$H36)</f>
        <v/>
      </c>
      <c r="O36" s="13">
        <f>L36-N36</f>
        <v/>
      </c>
      <c r="P36" s="13">
        <f>IF(O36&lt;=0,0,MIN(O36/(1-Inputs!$C$13),$D36))</f>
        <v/>
      </c>
      <c r="Q36" s="13">
        <f>P36*(1-Inputs!$C$13)</f>
        <v/>
      </c>
      <c r="R36" s="13">
        <f>O36-Q36</f>
        <v/>
      </c>
      <c r="S36" s="13">
        <f>J36*(0)+M36*($H36)+P36*(Inputs!$C$13)</f>
        <v/>
      </c>
      <c r="T36" s="13">
        <f>M36</f>
        <v/>
      </c>
      <c r="U36" s="13">
        <f>P36</f>
        <v/>
      </c>
      <c r="V36" s="13">
        <f>J36</f>
        <v/>
      </c>
      <c r="W36" s="13">
        <f>C36-T36</f>
        <v/>
      </c>
      <c r="X36" s="13">
        <f>D36-U36</f>
        <v/>
      </c>
      <c r="Y36" s="13">
        <f>E36-V36</f>
        <v/>
      </c>
      <c r="Z36" s="13">
        <f>IF(C36&gt;0,F36-T36*F36/C36,F36)</f>
        <v/>
      </c>
      <c r="AA36" s="13">
        <f>W36*(1+Inputs!$C$11)</f>
        <v/>
      </c>
      <c r="AB36" s="13">
        <f>X36*(1+Inputs!$C$11)</f>
        <v/>
      </c>
      <c r="AC36" s="13">
        <f>Y36*(1+Inputs!$C$11)</f>
        <v/>
      </c>
      <c r="AD36" s="13">
        <f>AA36*Inputs!$C$12*Inputs!$C$14</f>
        <v/>
      </c>
      <c r="AE36" s="13">
        <f>AA36-AD36</f>
        <v/>
      </c>
      <c r="AF36" s="13">
        <f>Z36+AE36*Inputs!$C$12*(1-Inputs!$C$14)</f>
        <v/>
      </c>
      <c r="AG36" s="13">
        <f>AE36+AB36+AC36</f>
        <v/>
      </c>
      <c r="AH36" s="13">
        <f>AI35+S36</f>
        <v/>
      </c>
      <c r="AI36" s="13">
        <f>AH36+AD36</f>
        <v/>
      </c>
      <c r="AJ36" s="23">
        <f>IF(OR(AJ35="yes",AND(AND(AJ35&lt;&gt;"yes",B36&lt;=Inputs!$C$15),R36&gt;1)),"yes","no")</f>
        <v/>
      </c>
    </row>
    <row r="37">
      <c r="B37" s="21" t="n">
        <v>29</v>
      </c>
      <c r="C37" s="13">
        <f>AE36</f>
        <v/>
      </c>
      <c r="D37" s="13">
        <f>AB36</f>
        <v/>
      </c>
      <c r="E37" s="13">
        <f>AC36</f>
        <v/>
      </c>
      <c r="F37" s="13">
        <f>AF36</f>
        <v/>
      </c>
      <c r="G37" s="14">
        <f>IF(C37&gt;0,MAX(0,1-F37/C37),0)</f>
        <v/>
      </c>
      <c r="H37" s="22">
        <f>G37*Inputs!$C$14</f>
        <v/>
      </c>
      <c r="I37" s="13">
        <f>IF(AND(AJ36&lt;&gt;"yes",B37&lt;=Inputs!$C$15),Inputs!$C$6,0)</f>
        <v/>
      </c>
      <c r="J37" s="13">
        <f>IF(I37&lt;=0,0,MIN(I37/(1-0),$E37))</f>
        <v/>
      </c>
      <c r="K37" s="13">
        <f>J37*(1-0)</f>
        <v/>
      </c>
      <c r="L37" s="13">
        <f>I37-K37</f>
        <v/>
      </c>
      <c r="M37" s="13">
        <f>IF(L37&lt;=0,0,MIN(L37/(1-$H37),$C37))</f>
        <v/>
      </c>
      <c r="N37" s="13">
        <f>M37*(1-$H37)</f>
        <v/>
      </c>
      <c r="O37" s="13">
        <f>L37-N37</f>
        <v/>
      </c>
      <c r="P37" s="13">
        <f>IF(O37&lt;=0,0,MIN(O37/(1-Inputs!$C$13),$D37))</f>
        <v/>
      </c>
      <c r="Q37" s="13">
        <f>P37*(1-Inputs!$C$13)</f>
        <v/>
      </c>
      <c r="R37" s="13">
        <f>O37-Q37</f>
        <v/>
      </c>
      <c r="S37" s="13">
        <f>J37*(0)+M37*($H37)+P37*(Inputs!$C$13)</f>
        <v/>
      </c>
      <c r="T37" s="13">
        <f>M37</f>
        <v/>
      </c>
      <c r="U37" s="13">
        <f>P37</f>
        <v/>
      </c>
      <c r="V37" s="13">
        <f>J37</f>
        <v/>
      </c>
      <c r="W37" s="13">
        <f>C37-T37</f>
        <v/>
      </c>
      <c r="X37" s="13">
        <f>D37-U37</f>
        <v/>
      </c>
      <c r="Y37" s="13">
        <f>E37-V37</f>
        <v/>
      </c>
      <c r="Z37" s="13">
        <f>IF(C37&gt;0,F37-T37*F37/C37,F37)</f>
        <v/>
      </c>
      <c r="AA37" s="13">
        <f>W37*(1+Inputs!$C$11)</f>
        <v/>
      </c>
      <c r="AB37" s="13">
        <f>X37*(1+Inputs!$C$11)</f>
        <v/>
      </c>
      <c r="AC37" s="13">
        <f>Y37*(1+Inputs!$C$11)</f>
        <v/>
      </c>
      <c r="AD37" s="13">
        <f>AA37*Inputs!$C$12*Inputs!$C$14</f>
        <v/>
      </c>
      <c r="AE37" s="13">
        <f>AA37-AD37</f>
        <v/>
      </c>
      <c r="AF37" s="13">
        <f>Z37+AE37*Inputs!$C$12*(1-Inputs!$C$14)</f>
        <v/>
      </c>
      <c r="AG37" s="13">
        <f>AE37+AB37+AC37</f>
        <v/>
      </c>
      <c r="AH37" s="13">
        <f>AI36+S37</f>
        <v/>
      </c>
      <c r="AI37" s="13">
        <f>AH37+AD37</f>
        <v/>
      </c>
      <c r="AJ37" s="23">
        <f>IF(OR(AJ36="yes",AND(AND(AJ36&lt;&gt;"yes",B37&lt;=Inputs!$C$15),R37&gt;1)),"yes","no")</f>
        <v/>
      </c>
    </row>
    <row r="38">
      <c r="B38" s="21" t="n">
        <v>30</v>
      </c>
      <c r="C38" s="13">
        <f>AE37</f>
        <v/>
      </c>
      <c r="D38" s="13">
        <f>AB37</f>
        <v/>
      </c>
      <c r="E38" s="13">
        <f>AC37</f>
        <v/>
      </c>
      <c r="F38" s="13">
        <f>AF37</f>
        <v/>
      </c>
      <c r="G38" s="14">
        <f>IF(C38&gt;0,MAX(0,1-F38/C38),0)</f>
        <v/>
      </c>
      <c r="H38" s="22">
        <f>G38*Inputs!$C$14</f>
        <v/>
      </c>
      <c r="I38" s="13">
        <f>IF(AND(AJ37&lt;&gt;"yes",B38&lt;=Inputs!$C$15),Inputs!$C$6,0)</f>
        <v/>
      </c>
      <c r="J38" s="13">
        <f>IF(I38&lt;=0,0,MIN(I38/(1-0),$E38))</f>
        <v/>
      </c>
      <c r="K38" s="13">
        <f>J38*(1-0)</f>
        <v/>
      </c>
      <c r="L38" s="13">
        <f>I38-K38</f>
        <v/>
      </c>
      <c r="M38" s="13">
        <f>IF(L38&lt;=0,0,MIN(L38/(1-$H38),$C38))</f>
        <v/>
      </c>
      <c r="N38" s="13">
        <f>M38*(1-$H38)</f>
        <v/>
      </c>
      <c r="O38" s="13">
        <f>L38-N38</f>
        <v/>
      </c>
      <c r="P38" s="13">
        <f>IF(O38&lt;=0,0,MIN(O38/(1-Inputs!$C$13),$D38))</f>
        <v/>
      </c>
      <c r="Q38" s="13">
        <f>P38*(1-Inputs!$C$13)</f>
        <v/>
      </c>
      <c r="R38" s="13">
        <f>O38-Q38</f>
        <v/>
      </c>
      <c r="S38" s="13">
        <f>J38*(0)+M38*($H38)+P38*(Inputs!$C$13)</f>
        <v/>
      </c>
      <c r="T38" s="13">
        <f>M38</f>
        <v/>
      </c>
      <c r="U38" s="13">
        <f>P38</f>
        <v/>
      </c>
      <c r="V38" s="13">
        <f>J38</f>
        <v/>
      </c>
      <c r="W38" s="13">
        <f>C38-T38</f>
        <v/>
      </c>
      <c r="X38" s="13">
        <f>D38-U38</f>
        <v/>
      </c>
      <c r="Y38" s="13">
        <f>E38-V38</f>
        <v/>
      </c>
      <c r="Z38" s="13">
        <f>IF(C38&gt;0,F38-T38*F38/C38,F38)</f>
        <v/>
      </c>
      <c r="AA38" s="13">
        <f>W38*(1+Inputs!$C$11)</f>
        <v/>
      </c>
      <c r="AB38" s="13">
        <f>X38*(1+Inputs!$C$11)</f>
        <v/>
      </c>
      <c r="AC38" s="13">
        <f>Y38*(1+Inputs!$C$11)</f>
        <v/>
      </c>
      <c r="AD38" s="13">
        <f>AA38*Inputs!$C$12*Inputs!$C$14</f>
        <v/>
      </c>
      <c r="AE38" s="13">
        <f>AA38-AD38</f>
        <v/>
      </c>
      <c r="AF38" s="13">
        <f>Z38+AE38*Inputs!$C$12*(1-Inputs!$C$14)</f>
        <v/>
      </c>
      <c r="AG38" s="13">
        <f>AE38+AB38+AC38</f>
        <v/>
      </c>
      <c r="AH38" s="13">
        <f>AI37+S38</f>
        <v/>
      </c>
      <c r="AI38" s="13">
        <f>AH38+AD38</f>
        <v/>
      </c>
      <c r="AJ38" s="23">
        <f>IF(OR(AJ37="yes",AND(AND(AJ37&lt;&gt;"yes",B38&lt;=Inputs!$C$15),R38&gt;1)),"yes","no")</f>
        <v/>
      </c>
    </row>
    <row r="39">
      <c r="B39" s="21" t="n">
        <v>31</v>
      </c>
      <c r="C39" s="13">
        <f>AE38</f>
        <v/>
      </c>
      <c r="D39" s="13">
        <f>AB38</f>
        <v/>
      </c>
      <c r="E39" s="13">
        <f>AC38</f>
        <v/>
      </c>
      <c r="F39" s="13">
        <f>AF38</f>
        <v/>
      </c>
      <c r="G39" s="14">
        <f>IF(C39&gt;0,MAX(0,1-F39/C39),0)</f>
        <v/>
      </c>
      <c r="H39" s="22">
        <f>G39*Inputs!$C$14</f>
        <v/>
      </c>
      <c r="I39" s="13">
        <f>IF(AND(AJ38&lt;&gt;"yes",B39&lt;=Inputs!$C$15),Inputs!$C$6,0)</f>
        <v/>
      </c>
      <c r="J39" s="13">
        <f>IF(I39&lt;=0,0,MIN(I39/(1-0),$E39))</f>
        <v/>
      </c>
      <c r="K39" s="13">
        <f>J39*(1-0)</f>
        <v/>
      </c>
      <c r="L39" s="13">
        <f>I39-K39</f>
        <v/>
      </c>
      <c r="M39" s="13">
        <f>IF(L39&lt;=0,0,MIN(L39/(1-$H39),$C39))</f>
        <v/>
      </c>
      <c r="N39" s="13">
        <f>M39*(1-$H39)</f>
        <v/>
      </c>
      <c r="O39" s="13">
        <f>L39-N39</f>
        <v/>
      </c>
      <c r="P39" s="13">
        <f>IF(O39&lt;=0,0,MIN(O39/(1-Inputs!$C$13),$D39))</f>
        <v/>
      </c>
      <c r="Q39" s="13">
        <f>P39*(1-Inputs!$C$13)</f>
        <v/>
      </c>
      <c r="R39" s="13">
        <f>O39-Q39</f>
        <v/>
      </c>
      <c r="S39" s="13">
        <f>J39*(0)+M39*($H39)+P39*(Inputs!$C$13)</f>
        <v/>
      </c>
      <c r="T39" s="13">
        <f>M39</f>
        <v/>
      </c>
      <c r="U39" s="13">
        <f>P39</f>
        <v/>
      </c>
      <c r="V39" s="13">
        <f>J39</f>
        <v/>
      </c>
      <c r="W39" s="13">
        <f>C39-T39</f>
        <v/>
      </c>
      <c r="X39" s="13">
        <f>D39-U39</f>
        <v/>
      </c>
      <c r="Y39" s="13">
        <f>E39-V39</f>
        <v/>
      </c>
      <c r="Z39" s="13">
        <f>IF(C39&gt;0,F39-T39*F39/C39,F39)</f>
        <v/>
      </c>
      <c r="AA39" s="13">
        <f>W39*(1+Inputs!$C$11)</f>
        <v/>
      </c>
      <c r="AB39" s="13">
        <f>X39*(1+Inputs!$C$11)</f>
        <v/>
      </c>
      <c r="AC39" s="13">
        <f>Y39*(1+Inputs!$C$11)</f>
        <v/>
      </c>
      <c r="AD39" s="13">
        <f>AA39*Inputs!$C$12*Inputs!$C$14</f>
        <v/>
      </c>
      <c r="AE39" s="13">
        <f>AA39-AD39</f>
        <v/>
      </c>
      <c r="AF39" s="13">
        <f>Z39+AE39*Inputs!$C$12*(1-Inputs!$C$14)</f>
        <v/>
      </c>
      <c r="AG39" s="13">
        <f>AE39+AB39+AC39</f>
        <v/>
      </c>
      <c r="AH39" s="13">
        <f>AI38+S39</f>
        <v/>
      </c>
      <c r="AI39" s="13">
        <f>AH39+AD39</f>
        <v/>
      </c>
      <c r="AJ39" s="23">
        <f>IF(OR(AJ38="yes",AND(AND(AJ38&lt;&gt;"yes",B39&lt;=Inputs!$C$15),R39&gt;1)),"yes","no")</f>
        <v/>
      </c>
    </row>
    <row r="40">
      <c r="B40" s="21" t="n">
        <v>32</v>
      </c>
      <c r="C40" s="13">
        <f>AE39</f>
        <v/>
      </c>
      <c r="D40" s="13">
        <f>AB39</f>
        <v/>
      </c>
      <c r="E40" s="13">
        <f>AC39</f>
        <v/>
      </c>
      <c r="F40" s="13">
        <f>AF39</f>
        <v/>
      </c>
      <c r="G40" s="14">
        <f>IF(C40&gt;0,MAX(0,1-F40/C40),0)</f>
        <v/>
      </c>
      <c r="H40" s="22">
        <f>G40*Inputs!$C$14</f>
        <v/>
      </c>
      <c r="I40" s="13">
        <f>IF(AND(AJ39&lt;&gt;"yes",B40&lt;=Inputs!$C$15),Inputs!$C$6,0)</f>
        <v/>
      </c>
      <c r="J40" s="13">
        <f>IF(I40&lt;=0,0,MIN(I40/(1-0),$E40))</f>
        <v/>
      </c>
      <c r="K40" s="13">
        <f>J40*(1-0)</f>
        <v/>
      </c>
      <c r="L40" s="13">
        <f>I40-K40</f>
        <v/>
      </c>
      <c r="M40" s="13">
        <f>IF(L40&lt;=0,0,MIN(L40/(1-$H40),$C40))</f>
        <v/>
      </c>
      <c r="N40" s="13">
        <f>M40*(1-$H40)</f>
        <v/>
      </c>
      <c r="O40" s="13">
        <f>L40-N40</f>
        <v/>
      </c>
      <c r="P40" s="13">
        <f>IF(O40&lt;=0,0,MIN(O40/(1-Inputs!$C$13),$D40))</f>
        <v/>
      </c>
      <c r="Q40" s="13">
        <f>P40*(1-Inputs!$C$13)</f>
        <v/>
      </c>
      <c r="R40" s="13">
        <f>O40-Q40</f>
        <v/>
      </c>
      <c r="S40" s="13">
        <f>J40*(0)+M40*($H40)+P40*(Inputs!$C$13)</f>
        <v/>
      </c>
      <c r="T40" s="13">
        <f>M40</f>
        <v/>
      </c>
      <c r="U40" s="13">
        <f>P40</f>
        <v/>
      </c>
      <c r="V40" s="13">
        <f>J40</f>
        <v/>
      </c>
      <c r="W40" s="13">
        <f>C40-T40</f>
        <v/>
      </c>
      <c r="X40" s="13">
        <f>D40-U40</f>
        <v/>
      </c>
      <c r="Y40" s="13">
        <f>E40-V40</f>
        <v/>
      </c>
      <c r="Z40" s="13">
        <f>IF(C40&gt;0,F40-T40*F40/C40,F40)</f>
        <v/>
      </c>
      <c r="AA40" s="13">
        <f>W40*(1+Inputs!$C$11)</f>
        <v/>
      </c>
      <c r="AB40" s="13">
        <f>X40*(1+Inputs!$C$11)</f>
        <v/>
      </c>
      <c r="AC40" s="13">
        <f>Y40*(1+Inputs!$C$11)</f>
        <v/>
      </c>
      <c r="AD40" s="13">
        <f>AA40*Inputs!$C$12*Inputs!$C$14</f>
        <v/>
      </c>
      <c r="AE40" s="13">
        <f>AA40-AD40</f>
        <v/>
      </c>
      <c r="AF40" s="13">
        <f>Z40+AE40*Inputs!$C$12*(1-Inputs!$C$14)</f>
        <v/>
      </c>
      <c r="AG40" s="13">
        <f>AE40+AB40+AC40</f>
        <v/>
      </c>
      <c r="AH40" s="13">
        <f>AI39+S40</f>
        <v/>
      </c>
      <c r="AI40" s="13">
        <f>AH40+AD40</f>
        <v/>
      </c>
      <c r="AJ40" s="23">
        <f>IF(OR(AJ39="yes",AND(AND(AJ39&lt;&gt;"yes",B40&lt;=Inputs!$C$15),R40&gt;1)),"yes","no")</f>
        <v/>
      </c>
    </row>
    <row r="41">
      <c r="B41" s="21" t="n">
        <v>33</v>
      </c>
      <c r="C41" s="13">
        <f>AE40</f>
        <v/>
      </c>
      <c r="D41" s="13">
        <f>AB40</f>
        <v/>
      </c>
      <c r="E41" s="13">
        <f>AC40</f>
        <v/>
      </c>
      <c r="F41" s="13">
        <f>AF40</f>
        <v/>
      </c>
      <c r="G41" s="14">
        <f>IF(C41&gt;0,MAX(0,1-F41/C41),0)</f>
        <v/>
      </c>
      <c r="H41" s="22">
        <f>G41*Inputs!$C$14</f>
        <v/>
      </c>
      <c r="I41" s="13">
        <f>IF(AND(AJ40&lt;&gt;"yes",B41&lt;=Inputs!$C$15),Inputs!$C$6,0)</f>
        <v/>
      </c>
      <c r="J41" s="13">
        <f>IF(I41&lt;=0,0,MIN(I41/(1-0),$E41))</f>
        <v/>
      </c>
      <c r="K41" s="13">
        <f>J41*(1-0)</f>
        <v/>
      </c>
      <c r="L41" s="13">
        <f>I41-K41</f>
        <v/>
      </c>
      <c r="M41" s="13">
        <f>IF(L41&lt;=0,0,MIN(L41/(1-$H41),$C41))</f>
        <v/>
      </c>
      <c r="N41" s="13">
        <f>M41*(1-$H41)</f>
        <v/>
      </c>
      <c r="O41" s="13">
        <f>L41-N41</f>
        <v/>
      </c>
      <c r="P41" s="13">
        <f>IF(O41&lt;=0,0,MIN(O41/(1-Inputs!$C$13),$D41))</f>
        <v/>
      </c>
      <c r="Q41" s="13">
        <f>P41*(1-Inputs!$C$13)</f>
        <v/>
      </c>
      <c r="R41" s="13">
        <f>O41-Q41</f>
        <v/>
      </c>
      <c r="S41" s="13">
        <f>J41*(0)+M41*($H41)+P41*(Inputs!$C$13)</f>
        <v/>
      </c>
      <c r="T41" s="13">
        <f>M41</f>
        <v/>
      </c>
      <c r="U41" s="13">
        <f>P41</f>
        <v/>
      </c>
      <c r="V41" s="13">
        <f>J41</f>
        <v/>
      </c>
      <c r="W41" s="13">
        <f>C41-T41</f>
        <v/>
      </c>
      <c r="X41" s="13">
        <f>D41-U41</f>
        <v/>
      </c>
      <c r="Y41" s="13">
        <f>E41-V41</f>
        <v/>
      </c>
      <c r="Z41" s="13">
        <f>IF(C41&gt;0,F41-T41*F41/C41,F41)</f>
        <v/>
      </c>
      <c r="AA41" s="13">
        <f>W41*(1+Inputs!$C$11)</f>
        <v/>
      </c>
      <c r="AB41" s="13">
        <f>X41*(1+Inputs!$C$11)</f>
        <v/>
      </c>
      <c r="AC41" s="13">
        <f>Y41*(1+Inputs!$C$11)</f>
        <v/>
      </c>
      <c r="AD41" s="13">
        <f>AA41*Inputs!$C$12*Inputs!$C$14</f>
        <v/>
      </c>
      <c r="AE41" s="13">
        <f>AA41-AD41</f>
        <v/>
      </c>
      <c r="AF41" s="13">
        <f>Z41+AE41*Inputs!$C$12*(1-Inputs!$C$14)</f>
        <v/>
      </c>
      <c r="AG41" s="13">
        <f>AE41+AB41+AC41</f>
        <v/>
      </c>
      <c r="AH41" s="13">
        <f>AI40+S41</f>
        <v/>
      </c>
      <c r="AI41" s="13">
        <f>AH41+AD41</f>
        <v/>
      </c>
      <c r="AJ41" s="23">
        <f>IF(OR(AJ40="yes",AND(AND(AJ40&lt;&gt;"yes",B41&lt;=Inputs!$C$15),R41&gt;1)),"yes","no")</f>
        <v/>
      </c>
    </row>
    <row r="42">
      <c r="B42" s="21" t="n">
        <v>34</v>
      </c>
      <c r="C42" s="13">
        <f>AE41</f>
        <v/>
      </c>
      <c r="D42" s="13">
        <f>AB41</f>
        <v/>
      </c>
      <c r="E42" s="13">
        <f>AC41</f>
        <v/>
      </c>
      <c r="F42" s="13">
        <f>AF41</f>
        <v/>
      </c>
      <c r="G42" s="14">
        <f>IF(C42&gt;0,MAX(0,1-F42/C42),0)</f>
        <v/>
      </c>
      <c r="H42" s="22">
        <f>G42*Inputs!$C$14</f>
        <v/>
      </c>
      <c r="I42" s="13">
        <f>IF(AND(AJ41&lt;&gt;"yes",B42&lt;=Inputs!$C$15),Inputs!$C$6,0)</f>
        <v/>
      </c>
      <c r="J42" s="13">
        <f>IF(I42&lt;=0,0,MIN(I42/(1-0),$E42))</f>
        <v/>
      </c>
      <c r="K42" s="13">
        <f>J42*(1-0)</f>
        <v/>
      </c>
      <c r="L42" s="13">
        <f>I42-K42</f>
        <v/>
      </c>
      <c r="M42" s="13">
        <f>IF(L42&lt;=0,0,MIN(L42/(1-$H42),$C42))</f>
        <v/>
      </c>
      <c r="N42" s="13">
        <f>M42*(1-$H42)</f>
        <v/>
      </c>
      <c r="O42" s="13">
        <f>L42-N42</f>
        <v/>
      </c>
      <c r="P42" s="13">
        <f>IF(O42&lt;=0,0,MIN(O42/(1-Inputs!$C$13),$D42))</f>
        <v/>
      </c>
      <c r="Q42" s="13">
        <f>P42*(1-Inputs!$C$13)</f>
        <v/>
      </c>
      <c r="R42" s="13">
        <f>O42-Q42</f>
        <v/>
      </c>
      <c r="S42" s="13">
        <f>J42*(0)+M42*($H42)+P42*(Inputs!$C$13)</f>
        <v/>
      </c>
      <c r="T42" s="13">
        <f>M42</f>
        <v/>
      </c>
      <c r="U42" s="13">
        <f>P42</f>
        <v/>
      </c>
      <c r="V42" s="13">
        <f>J42</f>
        <v/>
      </c>
      <c r="W42" s="13">
        <f>C42-T42</f>
        <v/>
      </c>
      <c r="X42" s="13">
        <f>D42-U42</f>
        <v/>
      </c>
      <c r="Y42" s="13">
        <f>E42-V42</f>
        <v/>
      </c>
      <c r="Z42" s="13">
        <f>IF(C42&gt;0,F42-T42*F42/C42,F42)</f>
        <v/>
      </c>
      <c r="AA42" s="13">
        <f>W42*(1+Inputs!$C$11)</f>
        <v/>
      </c>
      <c r="AB42" s="13">
        <f>X42*(1+Inputs!$C$11)</f>
        <v/>
      </c>
      <c r="AC42" s="13">
        <f>Y42*(1+Inputs!$C$11)</f>
        <v/>
      </c>
      <c r="AD42" s="13">
        <f>AA42*Inputs!$C$12*Inputs!$C$14</f>
        <v/>
      </c>
      <c r="AE42" s="13">
        <f>AA42-AD42</f>
        <v/>
      </c>
      <c r="AF42" s="13">
        <f>Z42+AE42*Inputs!$C$12*(1-Inputs!$C$14)</f>
        <v/>
      </c>
      <c r="AG42" s="13">
        <f>AE42+AB42+AC42</f>
        <v/>
      </c>
      <c r="AH42" s="13">
        <f>AI41+S42</f>
        <v/>
      </c>
      <c r="AI42" s="13">
        <f>AH42+AD42</f>
        <v/>
      </c>
      <c r="AJ42" s="23">
        <f>IF(OR(AJ41="yes",AND(AND(AJ41&lt;&gt;"yes",B42&lt;=Inputs!$C$15),R42&gt;1)),"yes","no")</f>
        <v/>
      </c>
    </row>
    <row r="43">
      <c r="B43" s="21" t="n">
        <v>35</v>
      </c>
      <c r="C43" s="13">
        <f>AE42</f>
        <v/>
      </c>
      <c r="D43" s="13">
        <f>AB42</f>
        <v/>
      </c>
      <c r="E43" s="13">
        <f>AC42</f>
        <v/>
      </c>
      <c r="F43" s="13">
        <f>AF42</f>
        <v/>
      </c>
      <c r="G43" s="14">
        <f>IF(C43&gt;0,MAX(0,1-F43/C43),0)</f>
        <v/>
      </c>
      <c r="H43" s="22">
        <f>G43*Inputs!$C$14</f>
        <v/>
      </c>
      <c r="I43" s="13">
        <f>IF(AND(AJ42&lt;&gt;"yes",B43&lt;=Inputs!$C$15),Inputs!$C$6,0)</f>
        <v/>
      </c>
      <c r="J43" s="13">
        <f>IF(I43&lt;=0,0,MIN(I43/(1-0),$E43))</f>
        <v/>
      </c>
      <c r="K43" s="13">
        <f>J43*(1-0)</f>
        <v/>
      </c>
      <c r="L43" s="13">
        <f>I43-K43</f>
        <v/>
      </c>
      <c r="M43" s="13">
        <f>IF(L43&lt;=0,0,MIN(L43/(1-$H43),$C43))</f>
        <v/>
      </c>
      <c r="N43" s="13">
        <f>M43*(1-$H43)</f>
        <v/>
      </c>
      <c r="O43" s="13">
        <f>L43-N43</f>
        <v/>
      </c>
      <c r="P43" s="13">
        <f>IF(O43&lt;=0,0,MIN(O43/(1-Inputs!$C$13),$D43))</f>
        <v/>
      </c>
      <c r="Q43" s="13">
        <f>P43*(1-Inputs!$C$13)</f>
        <v/>
      </c>
      <c r="R43" s="13">
        <f>O43-Q43</f>
        <v/>
      </c>
      <c r="S43" s="13">
        <f>J43*(0)+M43*($H43)+P43*(Inputs!$C$13)</f>
        <v/>
      </c>
      <c r="T43" s="13">
        <f>M43</f>
        <v/>
      </c>
      <c r="U43" s="13">
        <f>P43</f>
        <v/>
      </c>
      <c r="V43" s="13">
        <f>J43</f>
        <v/>
      </c>
      <c r="W43" s="13">
        <f>C43-T43</f>
        <v/>
      </c>
      <c r="X43" s="13">
        <f>D43-U43</f>
        <v/>
      </c>
      <c r="Y43" s="13">
        <f>E43-V43</f>
        <v/>
      </c>
      <c r="Z43" s="13">
        <f>IF(C43&gt;0,F43-T43*F43/C43,F43)</f>
        <v/>
      </c>
      <c r="AA43" s="13">
        <f>W43*(1+Inputs!$C$11)</f>
        <v/>
      </c>
      <c r="AB43" s="13">
        <f>X43*(1+Inputs!$C$11)</f>
        <v/>
      </c>
      <c r="AC43" s="13">
        <f>Y43*(1+Inputs!$C$11)</f>
        <v/>
      </c>
      <c r="AD43" s="13">
        <f>AA43*Inputs!$C$12*Inputs!$C$14</f>
        <v/>
      </c>
      <c r="AE43" s="13">
        <f>AA43-AD43</f>
        <v/>
      </c>
      <c r="AF43" s="13">
        <f>Z43+AE43*Inputs!$C$12*(1-Inputs!$C$14)</f>
        <v/>
      </c>
      <c r="AG43" s="13">
        <f>AE43+AB43+AC43</f>
        <v/>
      </c>
      <c r="AH43" s="13">
        <f>AI42+S43</f>
        <v/>
      </c>
      <c r="AI43" s="13">
        <f>AH43+AD43</f>
        <v/>
      </c>
      <c r="AJ43" s="23">
        <f>IF(OR(AJ42="yes",AND(AND(AJ42&lt;&gt;"yes",B43&lt;=Inputs!$C$15),R43&gt;1)),"yes","no")</f>
        <v/>
      </c>
    </row>
    <row r="44">
      <c r="B44" s="21" t="n">
        <v>36</v>
      </c>
      <c r="C44" s="13">
        <f>AE43</f>
        <v/>
      </c>
      <c r="D44" s="13">
        <f>AB43</f>
        <v/>
      </c>
      <c r="E44" s="13">
        <f>AC43</f>
        <v/>
      </c>
      <c r="F44" s="13">
        <f>AF43</f>
        <v/>
      </c>
      <c r="G44" s="14">
        <f>IF(C44&gt;0,MAX(0,1-F44/C44),0)</f>
        <v/>
      </c>
      <c r="H44" s="22">
        <f>G44*Inputs!$C$14</f>
        <v/>
      </c>
      <c r="I44" s="13">
        <f>IF(AND(AJ43&lt;&gt;"yes",B44&lt;=Inputs!$C$15),Inputs!$C$6,0)</f>
        <v/>
      </c>
      <c r="J44" s="13">
        <f>IF(I44&lt;=0,0,MIN(I44/(1-0),$E44))</f>
        <v/>
      </c>
      <c r="K44" s="13">
        <f>J44*(1-0)</f>
        <v/>
      </c>
      <c r="L44" s="13">
        <f>I44-K44</f>
        <v/>
      </c>
      <c r="M44" s="13">
        <f>IF(L44&lt;=0,0,MIN(L44/(1-$H44),$C44))</f>
        <v/>
      </c>
      <c r="N44" s="13">
        <f>M44*(1-$H44)</f>
        <v/>
      </c>
      <c r="O44" s="13">
        <f>L44-N44</f>
        <v/>
      </c>
      <c r="P44" s="13">
        <f>IF(O44&lt;=0,0,MIN(O44/(1-Inputs!$C$13),$D44))</f>
        <v/>
      </c>
      <c r="Q44" s="13">
        <f>P44*(1-Inputs!$C$13)</f>
        <v/>
      </c>
      <c r="R44" s="13">
        <f>O44-Q44</f>
        <v/>
      </c>
      <c r="S44" s="13">
        <f>J44*(0)+M44*($H44)+P44*(Inputs!$C$13)</f>
        <v/>
      </c>
      <c r="T44" s="13">
        <f>M44</f>
        <v/>
      </c>
      <c r="U44" s="13">
        <f>P44</f>
        <v/>
      </c>
      <c r="V44" s="13">
        <f>J44</f>
        <v/>
      </c>
      <c r="W44" s="13">
        <f>C44-T44</f>
        <v/>
      </c>
      <c r="X44" s="13">
        <f>D44-U44</f>
        <v/>
      </c>
      <c r="Y44" s="13">
        <f>E44-V44</f>
        <v/>
      </c>
      <c r="Z44" s="13">
        <f>IF(C44&gt;0,F44-T44*F44/C44,F44)</f>
        <v/>
      </c>
      <c r="AA44" s="13">
        <f>W44*(1+Inputs!$C$11)</f>
        <v/>
      </c>
      <c r="AB44" s="13">
        <f>X44*(1+Inputs!$C$11)</f>
        <v/>
      </c>
      <c r="AC44" s="13">
        <f>Y44*(1+Inputs!$C$11)</f>
        <v/>
      </c>
      <c r="AD44" s="13">
        <f>AA44*Inputs!$C$12*Inputs!$C$14</f>
        <v/>
      </c>
      <c r="AE44" s="13">
        <f>AA44-AD44</f>
        <v/>
      </c>
      <c r="AF44" s="13">
        <f>Z44+AE44*Inputs!$C$12*(1-Inputs!$C$14)</f>
        <v/>
      </c>
      <c r="AG44" s="13">
        <f>AE44+AB44+AC44</f>
        <v/>
      </c>
      <c r="AH44" s="13">
        <f>AI43+S44</f>
        <v/>
      </c>
      <c r="AI44" s="13">
        <f>AH44+AD44</f>
        <v/>
      </c>
      <c r="AJ44" s="23">
        <f>IF(OR(AJ43="yes",AND(AND(AJ43&lt;&gt;"yes",B44&lt;=Inputs!$C$15),R44&gt;1)),"yes","no")</f>
        <v/>
      </c>
    </row>
    <row r="45">
      <c r="B45" s="21" t="n">
        <v>37</v>
      </c>
      <c r="C45" s="13">
        <f>AE44</f>
        <v/>
      </c>
      <c r="D45" s="13">
        <f>AB44</f>
        <v/>
      </c>
      <c r="E45" s="13">
        <f>AC44</f>
        <v/>
      </c>
      <c r="F45" s="13">
        <f>AF44</f>
        <v/>
      </c>
      <c r="G45" s="14">
        <f>IF(C45&gt;0,MAX(0,1-F45/C45),0)</f>
        <v/>
      </c>
      <c r="H45" s="22">
        <f>G45*Inputs!$C$14</f>
        <v/>
      </c>
      <c r="I45" s="13">
        <f>IF(AND(AJ44&lt;&gt;"yes",B45&lt;=Inputs!$C$15),Inputs!$C$6,0)</f>
        <v/>
      </c>
      <c r="J45" s="13">
        <f>IF(I45&lt;=0,0,MIN(I45/(1-0),$E45))</f>
        <v/>
      </c>
      <c r="K45" s="13">
        <f>J45*(1-0)</f>
        <v/>
      </c>
      <c r="L45" s="13">
        <f>I45-K45</f>
        <v/>
      </c>
      <c r="M45" s="13">
        <f>IF(L45&lt;=0,0,MIN(L45/(1-$H45),$C45))</f>
        <v/>
      </c>
      <c r="N45" s="13">
        <f>M45*(1-$H45)</f>
        <v/>
      </c>
      <c r="O45" s="13">
        <f>L45-N45</f>
        <v/>
      </c>
      <c r="P45" s="13">
        <f>IF(O45&lt;=0,0,MIN(O45/(1-Inputs!$C$13),$D45))</f>
        <v/>
      </c>
      <c r="Q45" s="13">
        <f>P45*(1-Inputs!$C$13)</f>
        <v/>
      </c>
      <c r="R45" s="13">
        <f>O45-Q45</f>
        <v/>
      </c>
      <c r="S45" s="13">
        <f>J45*(0)+M45*($H45)+P45*(Inputs!$C$13)</f>
        <v/>
      </c>
      <c r="T45" s="13">
        <f>M45</f>
        <v/>
      </c>
      <c r="U45" s="13">
        <f>P45</f>
        <v/>
      </c>
      <c r="V45" s="13">
        <f>J45</f>
        <v/>
      </c>
      <c r="W45" s="13">
        <f>C45-T45</f>
        <v/>
      </c>
      <c r="X45" s="13">
        <f>D45-U45</f>
        <v/>
      </c>
      <c r="Y45" s="13">
        <f>E45-V45</f>
        <v/>
      </c>
      <c r="Z45" s="13">
        <f>IF(C45&gt;0,F45-T45*F45/C45,F45)</f>
        <v/>
      </c>
      <c r="AA45" s="13">
        <f>W45*(1+Inputs!$C$11)</f>
        <v/>
      </c>
      <c r="AB45" s="13">
        <f>X45*(1+Inputs!$C$11)</f>
        <v/>
      </c>
      <c r="AC45" s="13">
        <f>Y45*(1+Inputs!$C$11)</f>
        <v/>
      </c>
      <c r="AD45" s="13">
        <f>AA45*Inputs!$C$12*Inputs!$C$14</f>
        <v/>
      </c>
      <c r="AE45" s="13">
        <f>AA45-AD45</f>
        <v/>
      </c>
      <c r="AF45" s="13">
        <f>Z45+AE45*Inputs!$C$12*(1-Inputs!$C$14)</f>
        <v/>
      </c>
      <c r="AG45" s="13">
        <f>AE45+AB45+AC45</f>
        <v/>
      </c>
      <c r="AH45" s="13">
        <f>AI44+S45</f>
        <v/>
      </c>
      <c r="AI45" s="13">
        <f>AH45+AD45</f>
        <v/>
      </c>
      <c r="AJ45" s="23">
        <f>IF(OR(AJ44="yes",AND(AND(AJ44&lt;&gt;"yes",B45&lt;=Inputs!$C$15),R45&gt;1)),"yes","no")</f>
        <v/>
      </c>
    </row>
    <row r="46">
      <c r="B46" s="21" t="n">
        <v>38</v>
      </c>
      <c r="C46" s="13">
        <f>AE45</f>
        <v/>
      </c>
      <c r="D46" s="13">
        <f>AB45</f>
        <v/>
      </c>
      <c r="E46" s="13">
        <f>AC45</f>
        <v/>
      </c>
      <c r="F46" s="13">
        <f>AF45</f>
        <v/>
      </c>
      <c r="G46" s="14">
        <f>IF(C46&gt;0,MAX(0,1-F46/C46),0)</f>
        <v/>
      </c>
      <c r="H46" s="22">
        <f>G46*Inputs!$C$14</f>
        <v/>
      </c>
      <c r="I46" s="13">
        <f>IF(AND(AJ45&lt;&gt;"yes",B46&lt;=Inputs!$C$15),Inputs!$C$6,0)</f>
        <v/>
      </c>
      <c r="J46" s="13">
        <f>IF(I46&lt;=0,0,MIN(I46/(1-0),$E46))</f>
        <v/>
      </c>
      <c r="K46" s="13">
        <f>J46*(1-0)</f>
        <v/>
      </c>
      <c r="L46" s="13">
        <f>I46-K46</f>
        <v/>
      </c>
      <c r="M46" s="13">
        <f>IF(L46&lt;=0,0,MIN(L46/(1-$H46),$C46))</f>
        <v/>
      </c>
      <c r="N46" s="13">
        <f>M46*(1-$H46)</f>
        <v/>
      </c>
      <c r="O46" s="13">
        <f>L46-N46</f>
        <v/>
      </c>
      <c r="P46" s="13">
        <f>IF(O46&lt;=0,0,MIN(O46/(1-Inputs!$C$13),$D46))</f>
        <v/>
      </c>
      <c r="Q46" s="13">
        <f>P46*(1-Inputs!$C$13)</f>
        <v/>
      </c>
      <c r="R46" s="13">
        <f>O46-Q46</f>
        <v/>
      </c>
      <c r="S46" s="13">
        <f>J46*(0)+M46*($H46)+P46*(Inputs!$C$13)</f>
        <v/>
      </c>
      <c r="T46" s="13">
        <f>M46</f>
        <v/>
      </c>
      <c r="U46" s="13">
        <f>P46</f>
        <v/>
      </c>
      <c r="V46" s="13">
        <f>J46</f>
        <v/>
      </c>
      <c r="W46" s="13">
        <f>C46-T46</f>
        <v/>
      </c>
      <c r="X46" s="13">
        <f>D46-U46</f>
        <v/>
      </c>
      <c r="Y46" s="13">
        <f>E46-V46</f>
        <v/>
      </c>
      <c r="Z46" s="13">
        <f>IF(C46&gt;0,F46-T46*F46/C46,F46)</f>
        <v/>
      </c>
      <c r="AA46" s="13">
        <f>W46*(1+Inputs!$C$11)</f>
        <v/>
      </c>
      <c r="AB46" s="13">
        <f>X46*(1+Inputs!$C$11)</f>
        <v/>
      </c>
      <c r="AC46" s="13">
        <f>Y46*(1+Inputs!$C$11)</f>
        <v/>
      </c>
      <c r="AD46" s="13">
        <f>AA46*Inputs!$C$12*Inputs!$C$14</f>
        <v/>
      </c>
      <c r="AE46" s="13">
        <f>AA46-AD46</f>
        <v/>
      </c>
      <c r="AF46" s="13">
        <f>Z46+AE46*Inputs!$C$12*(1-Inputs!$C$14)</f>
        <v/>
      </c>
      <c r="AG46" s="13">
        <f>AE46+AB46+AC46</f>
        <v/>
      </c>
      <c r="AH46" s="13">
        <f>AI45+S46</f>
        <v/>
      </c>
      <c r="AI46" s="13">
        <f>AH46+AD46</f>
        <v/>
      </c>
      <c r="AJ46" s="23">
        <f>IF(OR(AJ45="yes",AND(AND(AJ45&lt;&gt;"yes",B46&lt;=Inputs!$C$15),R46&gt;1)),"yes","no")</f>
        <v/>
      </c>
    </row>
    <row r="47">
      <c r="B47" s="21" t="n">
        <v>39</v>
      </c>
      <c r="C47" s="13">
        <f>AE46</f>
        <v/>
      </c>
      <c r="D47" s="13">
        <f>AB46</f>
        <v/>
      </c>
      <c r="E47" s="13">
        <f>AC46</f>
        <v/>
      </c>
      <c r="F47" s="13">
        <f>AF46</f>
        <v/>
      </c>
      <c r="G47" s="14">
        <f>IF(C47&gt;0,MAX(0,1-F47/C47),0)</f>
        <v/>
      </c>
      <c r="H47" s="22">
        <f>G47*Inputs!$C$14</f>
        <v/>
      </c>
      <c r="I47" s="13">
        <f>IF(AND(AJ46&lt;&gt;"yes",B47&lt;=Inputs!$C$15),Inputs!$C$6,0)</f>
        <v/>
      </c>
      <c r="J47" s="13">
        <f>IF(I47&lt;=0,0,MIN(I47/(1-0),$E47))</f>
        <v/>
      </c>
      <c r="K47" s="13">
        <f>J47*(1-0)</f>
        <v/>
      </c>
      <c r="L47" s="13">
        <f>I47-K47</f>
        <v/>
      </c>
      <c r="M47" s="13">
        <f>IF(L47&lt;=0,0,MIN(L47/(1-$H47),$C47))</f>
        <v/>
      </c>
      <c r="N47" s="13">
        <f>M47*(1-$H47)</f>
        <v/>
      </c>
      <c r="O47" s="13">
        <f>L47-N47</f>
        <v/>
      </c>
      <c r="P47" s="13">
        <f>IF(O47&lt;=0,0,MIN(O47/(1-Inputs!$C$13),$D47))</f>
        <v/>
      </c>
      <c r="Q47" s="13">
        <f>P47*(1-Inputs!$C$13)</f>
        <v/>
      </c>
      <c r="R47" s="13">
        <f>O47-Q47</f>
        <v/>
      </c>
      <c r="S47" s="13">
        <f>J47*(0)+M47*($H47)+P47*(Inputs!$C$13)</f>
        <v/>
      </c>
      <c r="T47" s="13">
        <f>M47</f>
        <v/>
      </c>
      <c r="U47" s="13">
        <f>P47</f>
        <v/>
      </c>
      <c r="V47" s="13">
        <f>J47</f>
        <v/>
      </c>
      <c r="W47" s="13">
        <f>C47-T47</f>
        <v/>
      </c>
      <c r="X47" s="13">
        <f>D47-U47</f>
        <v/>
      </c>
      <c r="Y47" s="13">
        <f>E47-V47</f>
        <v/>
      </c>
      <c r="Z47" s="13">
        <f>IF(C47&gt;0,F47-T47*F47/C47,F47)</f>
        <v/>
      </c>
      <c r="AA47" s="13">
        <f>W47*(1+Inputs!$C$11)</f>
        <v/>
      </c>
      <c r="AB47" s="13">
        <f>X47*(1+Inputs!$C$11)</f>
        <v/>
      </c>
      <c r="AC47" s="13">
        <f>Y47*(1+Inputs!$C$11)</f>
        <v/>
      </c>
      <c r="AD47" s="13">
        <f>AA47*Inputs!$C$12*Inputs!$C$14</f>
        <v/>
      </c>
      <c r="AE47" s="13">
        <f>AA47-AD47</f>
        <v/>
      </c>
      <c r="AF47" s="13">
        <f>Z47+AE47*Inputs!$C$12*(1-Inputs!$C$14)</f>
        <v/>
      </c>
      <c r="AG47" s="13">
        <f>AE47+AB47+AC47</f>
        <v/>
      </c>
      <c r="AH47" s="13">
        <f>AI46+S47</f>
        <v/>
      </c>
      <c r="AI47" s="13">
        <f>AH47+AD47</f>
        <v/>
      </c>
      <c r="AJ47" s="23">
        <f>IF(OR(AJ46="yes",AND(AND(AJ46&lt;&gt;"yes",B47&lt;=Inputs!$C$15),R47&gt;1)),"yes","no")</f>
        <v/>
      </c>
    </row>
    <row r="48">
      <c r="B48" s="21" t="n">
        <v>40</v>
      </c>
      <c r="C48" s="13">
        <f>AE47</f>
        <v/>
      </c>
      <c r="D48" s="13">
        <f>AB47</f>
        <v/>
      </c>
      <c r="E48" s="13">
        <f>AC47</f>
        <v/>
      </c>
      <c r="F48" s="13">
        <f>AF47</f>
        <v/>
      </c>
      <c r="G48" s="14">
        <f>IF(C48&gt;0,MAX(0,1-F48/C48),0)</f>
        <v/>
      </c>
      <c r="H48" s="22">
        <f>G48*Inputs!$C$14</f>
        <v/>
      </c>
      <c r="I48" s="13">
        <f>IF(AND(AJ47&lt;&gt;"yes",B48&lt;=Inputs!$C$15),Inputs!$C$6,0)</f>
        <v/>
      </c>
      <c r="J48" s="13">
        <f>IF(I48&lt;=0,0,MIN(I48/(1-0),$E48))</f>
        <v/>
      </c>
      <c r="K48" s="13">
        <f>J48*(1-0)</f>
        <v/>
      </c>
      <c r="L48" s="13">
        <f>I48-K48</f>
        <v/>
      </c>
      <c r="M48" s="13">
        <f>IF(L48&lt;=0,0,MIN(L48/(1-$H48),$C48))</f>
        <v/>
      </c>
      <c r="N48" s="13">
        <f>M48*(1-$H48)</f>
        <v/>
      </c>
      <c r="O48" s="13">
        <f>L48-N48</f>
        <v/>
      </c>
      <c r="P48" s="13">
        <f>IF(O48&lt;=0,0,MIN(O48/(1-Inputs!$C$13),$D48))</f>
        <v/>
      </c>
      <c r="Q48" s="13">
        <f>P48*(1-Inputs!$C$13)</f>
        <v/>
      </c>
      <c r="R48" s="13">
        <f>O48-Q48</f>
        <v/>
      </c>
      <c r="S48" s="13">
        <f>J48*(0)+M48*($H48)+P48*(Inputs!$C$13)</f>
        <v/>
      </c>
      <c r="T48" s="13">
        <f>M48</f>
        <v/>
      </c>
      <c r="U48" s="13">
        <f>P48</f>
        <v/>
      </c>
      <c r="V48" s="13">
        <f>J48</f>
        <v/>
      </c>
      <c r="W48" s="13">
        <f>C48-T48</f>
        <v/>
      </c>
      <c r="X48" s="13">
        <f>D48-U48</f>
        <v/>
      </c>
      <c r="Y48" s="13">
        <f>E48-V48</f>
        <v/>
      </c>
      <c r="Z48" s="13">
        <f>IF(C48&gt;0,F48-T48*F48/C48,F48)</f>
        <v/>
      </c>
      <c r="AA48" s="13">
        <f>W48*(1+Inputs!$C$11)</f>
        <v/>
      </c>
      <c r="AB48" s="13">
        <f>X48*(1+Inputs!$C$11)</f>
        <v/>
      </c>
      <c r="AC48" s="13">
        <f>Y48*(1+Inputs!$C$11)</f>
        <v/>
      </c>
      <c r="AD48" s="13">
        <f>AA48*Inputs!$C$12*Inputs!$C$14</f>
        <v/>
      </c>
      <c r="AE48" s="13">
        <f>AA48-AD48</f>
        <v/>
      </c>
      <c r="AF48" s="13">
        <f>Z48+AE48*Inputs!$C$12*(1-Inputs!$C$14)</f>
        <v/>
      </c>
      <c r="AG48" s="13">
        <f>AE48+AB48+AC48</f>
        <v/>
      </c>
      <c r="AH48" s="13">
        <f>AI47+S48</f>
        <v/>
      </c>
      <c r="AI48" s="13">
        <f>AH48+AD48</f>
        <v/>
      </c>
      <c r="AJ48" s="23">
        <f>IF(OR(AJ47="yes",AND(AND(AJ47&lt;&gt;"yes",B48&lt;=Inputs!$C$15),R48&gt;1)),"yes","no")</f>
        <v/>
      </c>
    </row>
    <row r="49">
      <c r="B49" s="21" t="n">
        <v>41</v>
      </c>
      <c r="C49" s="13">
        <f>AE48</f>
        <v/>
      </c>
      <c r="D49" s="13">
        <f>AB48</f>
        <v/>
      </c>
      <c r="E49" s="13">
        <f>AC48</f>
        <v/>
      </c>
      <c r="F49" s="13">
        <f>AF48</f>
        <v/>
      </c>
      <c r="G49" s="14">
        <f>IF(C49&gt;0,MAX(0,1-F49/C49),0)</f>
        <v/>
      </c>
      <c r="H49" s="22">
        <f>G49*Inputs!$C$14</f>
        <v/>
      </c>
      <c r="I49" s="13">
        <f>IF(AND(AJ48&lt;&gt;"yes",B49&lt;=Inputs!$C$15),Inputs!$C$6,0)</f>
        <v/>
      </c>
      <c r="J49" s="13">
        <f>IF(I49&lt;=0,0,MIN(I49/(1-0),$E49))</f>
        <v/>
      </c>
      <c r="K49" s="13">
        <f>J49*(1-0)</f>
        <v/>
      </c>
      <c r="L49" s="13">
        <f>I49-K49</f>
        <v/>
      </c>
      <c r="M49" s="13">
        <f>IF(L49&lt;=0,0,MIN(L49/(1-$H49),$C49))</f>
        <v/>
      </c>
      <c r="N49" s="13">
        <f>M49*(1-$H49)</f>
        <v/>
      </c>
      <c r="O49" s="13">
        <f>L49-N49</f>
        <v/>
      </c>
      <c r="P49" s="13">
        <f>IF(O49&lt;=0,0,MIN(O49/(1-Inputs!$C$13),$D49))</f>
        <v/>
      </c>
      <c r="Q49" s="13">
        <f>P49*(1-Inputs!$C$13)</f>
        <v/>
      </c>
      <c r="R49" s="13">
        <f>O49-Q49</f>
        <v/>
      </c>
      <c r="S49" s="13">
        <f>J49*(0)+M49*($H49)+P49*(Inputs!$C$13)</f>
        <v/>
      </c>
      <c r="T49" s="13">
        <f>M49</f>
        <v/>
      </c>
      <c r="U49" s="13">
        <f>P49</f>
        <v/>
      </c>
      <c r="V49" s="13">
        <f>J49</f>
        <v/>
      </c>
      <c r="W49" s="13">
        <f>C49-T49</f>
        <v/>
      </c>
      <c r="X49" s="13">
        <f>D49-U49</f>
        <v/>
      </c>
      <c r="Y49" s="13">
        <f>E49-V49</f>
        <v/>
      </c>
      <c r="Z49" s="13">
        <f>IF(C49&gt;0,F49-T49*F49/C49,F49)</f>
        <v/>
      </c>
      <c r="AA49" s="13">
        <f>W49*(1+Inputs!$C$11)</f>
        <v/>
      </c>
      <c r="AB49" s="13">
        <f>X49*(1+Inputs!$C$11)</f>
        <v/>
      </c>
      <c r="AC49" s="13">
        <f>Y49*(1+Inputs!$C$11)</f>
        <v/>
      </c>
      <c r="AD49" s="13">
        <f>AA49*Inputs!$C$12*Inputs!$C$14</f>
        <v/>
      </c>
      <c r="AE49" s="13">
        <f>AA49-AD49</f>
        <v/>
      </c>
      <c r="AF49" s="13">
        <f>Z49+AE49*Inputs!$C$12*(1-Inputs!$C$14)</f>
        <v/>
      </c>
      <c r="AG49" s="13">
        <f>AE49+AB49+AC49</f>
        <v/>
      </c>
      <c r="AH49" s="13">
        <f>AI48+S49</f>
        <v/>
      </c>
      <c r="AI49" s="13">
        <f>AH49+AD49</f>
        <v/>
      </c>
      <c r="AJ49" s="23">
        <f>IF(OR(AJ48="yes",AND(AND(AJ48&lt;&gt;"yes",B49&lt;=Inputs!$C$15),R49&gt;1)),"yes","no")</f>
        <v/>
      </c>
    </row>
    <row r="50">
      <c r="B50" s="21" t="n">
        <v>42</v>
      </c>
      <c r="C50" s="13">
        <f>AE49</f>
        <v/>
      </c>
      <c r="D50" s="13">
        <f>AB49</f>
        <v/>
      </c>
      <c r="E50" s="13">
        <f>AC49</f>
        <v/>
      </c>
      <c r="F50" s="13">
        <f>AF49</f>
        <v/>
      </c>
      <c r="G50" s="14">
        <f>IF(C50&gt;0,MAX(0,1-F50/C50),0)</f>
        <v/>
      </c>
      <c r="H50" s="22">
        <f>G50*Inputs!$C$14</f>
        <v/>
      </c>
      <c r="I50" s="13">
        <f>IF(AND(AJ49&lt;&gt;"yes",B50&lt;=Inputs!$C$15),Inputs!$C$6,0)</f>
        <v/>
      </c>
      <c r="J50" s="13">
        <f>IF(I50&lt;=0,0,MIN(I50/(1-0),$E50))</f>
        <v/>
      </c>
      <c r="K50" s="13">
        <f>J50*(1-0)</f>
        <v/>
      </c>
      <c r="L50" s="13">
        <f>I50-K50</f>
        <v/>
      </c>
      <c r="M50" s="13">
        <f>IF(L50&lt;=0,0,MIN(L50/(1-$H50),$C50))</f>
        <v/>
      </c>
      <c r="N50" s="13">
        <f>M50*(1-$H50)</f>
        <v/>
      </c>
      <c r="O50" s="13">
        <f>L50-N50</f>
        <v/>
      </c>
      <c r="P50" s="13">
        <f>IF(O50&lt;=0,0,MIN(O50/(1-Inputs!$C$13),$D50))</f>
        <v/>
      </c>
      <c r="Q50" s="13">
        <f>P50*(1-Inputs!$C$13)</f>
        <v/>
      </c>
      <c r="R50" s="13">
        <f>O50-Q50</f>
        <v/>
      </c>
      <c r="S50" s="13">
        <f>J50*(0)+M50*($H50)+P50*(Inputs!$C$13)</f>
        <v/>
      </c>
      <c r="T50" s="13">
        <f>M50</f>
        <v/>
      </c>
      <c r="U50" s="13">
        <f>P50</f>
        <v/>
      </c>
      <c r="V50" s="13">
        <f>J50</f>
        <v/>
      </c>
      <c r="W50" s="13">
        <f>C50-T50</f>
        <v/>
      </c>
      <c r="X50" s="13">
        <f>D50-U50</f>
        <v/>
      </c>
      <c r="Y50" s="13">
        <f>E50-V50</f>
        <v/>
      </c>
      <c r="Z50" s="13">
        <f>IF(C50&gt;0,F50-T50*F50/C50,F50)</f>
        <v/>
      </c>
      <c r="AA50" s="13">
        <f>W50*(1+Inputs!$C$11)</f>
        <v/>
      </c>
      <c r="AB50" s="13">
        <f>X50*(1+Inputs!$C$11)</f>
        <v/>
      </c>
      <c r="AC50" s="13">
        <f>Y50*(1+Inputs!$C$11)</f>
        <v/>
      </c>
      <c r="AD50" s="13">
        <f>AA50*Inputs!$C$12*Inputs!$C$14</f>
        <v/>
      </c>
      <c r="AE50" s="13">
        <f>AA50-AD50</f>
        <v/>
      </c>
      <c r="AF50" s="13">
        <f>Z50+AE50*Inputs!$C$12*(1-Inputs!$C$14)</f>
        <v/>
      </c>
      <c r="AG50" s="13">
        <f>AE50+AB50+AC50</f>
        <v/>
      </c>
      <c r="AH50" s="13">
        <f>AI49+S50</f>
        <v/>
      </c>
      <c r="AI50" s="13">
        <f>AH50+AD50</f>
        <v/>
      </c>
      <c r="AJ50" s="23">
        <f>IF(OR(AJ49="yes",AND(AND(AJ49&lt;&gt;"yes",B50&lt;=Inputs!$C$15),R50&gt;1)),"yes","no")</f>
        <v/>
      </c>
    </row>
    <row r="51">
      <c r="B51" s="21" t="n">
        <v>43</v>
      </c>
      <c r="C51" s="13">
        <f>AE50</f>
        <v/>
      </c>
      <c r="D51" s="13">
        <f>AB50</f>
        <v/>
      </c>
      <c r="E51" s="13">
        <f>AC50</f>
        <v/>
      </c>
      <c r="F51" s="13">
        <f>AF50</f>
        <v/>
      </c>
      <c r="G51" s="14">
        <f>IF(C51&gt;0,MAX(0,1-F51/C51),0)</f>
        <v/>
      </c>
      <c r="H51" s="22">
        <f>G51*Inputs!$C$14</f>
        <v/>
      </c>
      <c r="I51" s="13">
        <f>IF(AND(AJ50&lt;&gt;"yes",B51&lt;=Inputs!$C$15),Inputs!$C$6,0)</f>
        <v/>
      </c>
      <c r="J51" s="13">
        <f>IF(I51&lt;=0,0,MIN(I51/(1-0),$E51))</f>
        <v/>
      </c>
      <c r="K51" s="13">
        <f>J51*(1-0)</f>
        <v/>
      </c>
      <c r="L51" s="13">
        <f>I51-K51</f>
        <v/>
      </c>
      <c r="M51" s="13">
        <f>IF(L51&lt;=0,0,MIN(L51/(1-$H51),$C51))</f>
        <v/>
      </c>
      <c r="N51" s="13">
        <f>M51*(1-$H51)</f>
        <v/>
      </c>
      <c r="O51" s="13">
        <f>L51-N51</f>
        <v/>
      </c>
      <c r="P51" s="13">
        <f>IF(O51&lt;=0,0,MIN(O51/(1-Inputs!$C$13),$D51))</f>
        <v/>
      </c>
      <c r="Q51" s="13">
        <f>P51*(1-Inputs!$C$13)</f>
        <v/>
      </c>
      <c r="R51" s="13">
        <f>O51-Q51</f>
        <v/>
      </c>
      <c r="S51" s="13">
        <f>J51*(0)+M51*($H51)+P51*(Inputs!$C$13)</f>
        <v/>
      </c>
      <c r="T51" s="13">
        <f>M51</f>
        <v/>
      </c>
      <c r="U51" s="13">
        <f>P51</f>
        <v/>
      </c>
      <c r="V51" s="13">
        <f>J51</f>
        <v/>
      </c>
      <c r="W51" s="13">
        <f>C51-T51</f>
        <v/>
      </c>
      <c r="X51" s="13">
        <f>D51-U51</f>
        <v/>
      </c>
      <c r="Y51" s="13">
        <f>E51-V51</f>
        <v/>
      </c>
      <c r="Z51" s="13">
        <f>IF(C51&gt;0,F51-T51*F51/C51,F51)</f>
        <v/>
      </c>
      <c r="AA51" s="13">
        <f>W51*(1+Inputs!$C$11)</f>
        <v/>
      </c>
      <c r="AB51" s="13">
        <f>X51*(1+Inputs!$C$11)</f>
        <v/>
      </c>
      <c r="AC51" s="13">
        <f>Y51*(1+Inputs!$C$11)</f>
        <v/>
      </c>
      <c r="AD51" s="13">
        <f>AA51*Inputs!$C$12*Inputs!$C$14</f>
        <v/>
      </c>
      <c r="AE51" s="13">
        <f>AA51-AD51</f>
        <v/>
      </c>
      <c r="AF51" s="13">
        <f>Z51+AE51*Inputs!$C$12*(1-Inputs!$C$14)</f>
        <v/>
      </c>
      <c r="AG51" s="13">
        <f>AE51+AB51+AC51</f>
        <v/>
      </c>
      <c r="AH51" s="13">
        <f>AI50+S51</f>
        <v/>
      </c>
      <c r="AI51" s="13">
        <f>AH51+AD51</f>
        <v/>
      </c>
      <c r="AJ51" s="23">
        <f>IF(OR(AJ50="yes",AND(AND(AJ50&lt;&gt;"yes",B51&lt;=Inputs!$C$15),R51&gt;1)),"yes","no")</f>
        <v/>
      </c>
    </row>
    <row r="52">
      <c r="B52" s="21" t="n">
        <v>44</v>
      </c>
      <c r="C52" s="13">
        <f>AE51</f>
        <v/>
      </c>
      <c r="D52" s="13">
        <f>AB51</f>
        <v/>
      </c>
      <c r="E52" s="13">
        <f>AC51</f>
        <v/>
      </c>
      <c r="F52" s="13">
        <f>AF51</f>
        <v/>
      </c>
      <c r="G52" s="14">
        <f>IF(C52&gt;0,MAX(0,1-F52/C52),0)</f>
        <v/>
      </c>
      <c r="H52" s="22">
        <f>G52*Inputs!$C$14</f>
        <v/>
      </c>
      <c r="I52" s="13">
        <f>IF(AND(AJ51&lt;&gt;"yes",B52&lt;=Inputs!$C$15),Inputs!$C$6,0)</f>
        <v/>
      </c>
      <c r="J52" s="13">
        <f>IF(I52&lt;=0,0,MIN(I52/(1-0),$E52))</f>
        <v/>
      </c>
      <c r="K52" s="13">
        <f>J52*(1-0)</f>
        <v/>
      </c>
      <c r="L52" s="13">
        <f>I52-K52</f>
        <v/>
      </c>
      <c r="M52" s="13">
        <f>IF(L52&lt;=0,0,MIN(L52/(1-$H52),$C52))</f>
        <v/>
      </c>
      <c r="N52" s="13">
        <f>M52*(1-$H52)</f>
        <v/>
      </c>
      <c r="O52" s="13">
        <f>L52-N52</f>
        <v/>
      </c>
      <c r="P52" s="13">
        <f>IF(O52&lt;=0,0,MIN(O52/(1-Inputs!$C$13),$D52))</f>
        <v/>
      </c>
      <c r="Q52" s="13">
        <f>P52*(1-Inputs!$C$13)</f>
        <v/>
      </c>
      <c r="R52" s="13">
        <f>O52-Q52</f>
        <v/>
      </c>
      <c r="S52" s="13">
        <f>J52*(0)+M52*($H52)+P52*(Inputs!$C$13)</f>
        <v/>
      </c>
      <c r="T52" s="13">
        <f>M52</f>
        <v/>
      </c>
      <c r="U52" s="13">
        <f>P52</f>
        <v/>
      </c>
      <c r="V52" s="13">
        <f>J52</f>
        <v/>
      </c>
      <c r="W52" s="13">
        <f>C52-T52</f>
        <v/>
      </c>
      <c r="X52" s="13">
        <f>D52-U52</f>
        <v/>
      </c>
      <c r="Y52" s="13">
        <f>E52-V52</f>
        <v/>
      </c>
      <c r="Z52" s="13">
        <f>IF(C52&gt;0,F52-T52*F52/C52,F52)</f>
        <v/>
      </c>
      <c r="AA52" s="13">
        <f>W52*(1+Inputs!$C$11)</f>
        <v/>
      </c>
      <c r="AB52" s="13">
        <f>X52*(1+Inputs!$C$11)</f>
        <v/>
      </c>
      <c r="AC52" s="13">
        <f>Y52*(1+Inputs!$C$11)</f>
        <v/>
      </c>
      <c r="AD52" s="13">
        <f>AA52*Inputs!$C$12*Inputs!$C$14</f>
        <v/>
      </c>
      <c r="AE52" s="13">
        <f>AA52-AD52</f>
        <v/>
      </c>
      <c r="AF52" s="13">
        <f>Z52+AE52*Inputs!$C$12*(1-Inputs!$C$14)</f>
        <v/>
      </c>
      <c r="AG52" s="13">
        <f>AE52+AB52+AC52</f>
        <v/>
      </c>
      <c r="AH52" s="13">
        <f>AI51+S52</f>
        <v/>
      </c>
      <c r="AI52" s="13">
        <f>AH52+AD52</f>
        <v/>
      </c>
      <c r="AJ52" s="23">
        <f>IF(OR(AJ51="yes",AND(AND(AJ51&lt;&gt;"yes",B52&lt;=Inputs!$C$15),R52&gt;1)),"yes","no")</f>
        <v/>
      </c>
    </row>
    <row r="53">
      <c r="B53" s="21" t="n">
        <v>45</v>
      </c>
      <c r="C53" s="13">
        <f>AE52</f>
        <v/>
      </c>
      <c r="D53" s="13">
        <f>AB52</f>
        <v/>
      </c>
      <c r="E53" s="13">
        <f>AC52</f>
        <v/>
      </c>
      <c r="F53" s="13">
        <f>AF52</f>
        <v/>
      </c>
      <c r="G53" s="14">
        <f>IF(C53&gt;0,MAX(0,1-F53/C53),0)</f>
        <v/>
      </c>
      <c r="H53" s="22">
        <f>G53*Inputs!$C$14</f>
        <v/>
      </c>
      <c r="I53" s="13">
        <f>IF(AND(AJ52&lt;&gt;"yes",B53&lt;=Inputs!$C$15),Inputs!$C$6,0)</f>
        <v/>
      </c>
      <c r="J53" s="13">
        <f>IF(I53&lt;=0,0,MIN(I53/(1-0),$E53))</f>
        <v/>
      </c>
      <c r="K53" s="13">
        <f>J53*(1-0)</f>
        <v/>
      </c>
      <c r="L53" s="13">
        <f>I53-K53</f>
        <v/>
      </c>
      <c r="M53" s="13">
        <f>IF(L53&lt;=0,0,MIN(L53/(1-$H53),$C53))</f>
        <v/>
      </c>
      <c r="N53" s="13">
        <f>M53*(1-$H53)</f>
        <v/>
      </c>
      <c r="O53" s="13">
        <f>L53-N53</f>
        <v/>
      </c>
      <c r="P53" s="13">
        <f>IF(O53&lt;=0,0,MIN(O53/(1-Inputs!$C$13),$D53))</f>
        <v/>
      </c>
      <c r="Q53" s="13">
        <f>P53*(1-Inputs!$C$13)</f>
        <v/>
      </c>
      <c r="R53" s="13">
        <f>O53-Q53</f>
        <v/>
      </c>
      <c r="S53" s="13">
        <f>J53*(0)+M53*($H53)+P53*(Inputs!$C$13)</f>
        <v/>
      </c>
      <c r="T53" s="13">
        <f>M53</f>
        <v/>
      </c>
      <c r="U53" s="13">
        <f>P53</f>
        <v/>
      </c>
      <c r="V53" s="13">
        <f>J53</f>
        <v/>
      </c>
      <c r="W53" s="13">
        <f>C53-T53</f>
        <v/>
      </c>
      <c r="X53" s="13">
        <f>D53-U53</f>
        <v/>
      </c>
      <c r="Y53" s="13">
        <f>E53-V53</f>
        <v/>
      </c>
      <c r="Z53" s="13">
        <f>IF(C53&gt;0,F53-T53*F53/C53,F53)</f>
        <v/>
      </c>
      <c r="AA53" s="13">
        <f>W53*(1+Inputs!$C$11)</f>
        <v/>
      </c>
      <c r="AB53" s="13">
        <f>X53*(1+Inputs!$C$11)</f>
        <v/>
      </c>
      <c r="AC53" s="13">
        <f>Y53*(1+Inputs!$C$11)</f>
        <v/>
      </c>
      <c r="AD53" s="13">
        <f>AA53*Inputs!$C$12*Inputs!$C$14</f>
        <v/>
      </c>
      <c r="AE53" s="13">
        <f>AA53-AD53</f>
        <v/>
      </c>
      <c r="AF53" s="13">
        <f>Z53+AE53*Inputs!$C$12*(1-Inputs!$C$14)</f>
        <v/>
      </c>
      <c r="AG53" s="13">
        <f>AE53+AB53+AC53</f>
        <v/>
      </c>
      <c r="AH53" s="13">
        <f>AI52+S53</f>
        <v/>
      </c>
      <c r="AI53" s="13">
        <f>AH53+AD53</f>
        <v/>
      </c>
      <c r="AJ53" s="23">
        <f>IF(OR(AJ52="yes",AND(AND(AJ52&lt;&gt;"yes",B53&lt;=Inputs!$C$15),R53&gt;1)),"yes","no")</f>
        <v/>
      </c>
    </row>
    <row r="54">
      <c r="B54" s="21" t="n">
        <v>46</v>
      </c>
      <c r="C54" s="13">
        <f>AE53</f>
        <v/>
      </c>
      <c r="D54" s="13">
        <f>AB53</f>
        <v/>
      </c>
      <c r="E54" s="13">
        <f>AC53</f>
        <v/>
      </c>
      <c r="F54" s="13">
        <f>AF53</f>
        <v/>
      </c>
      <c r="G54" s="14">
        <f>IF(C54&gt;0,MAX(0,1-F54/C54),0)</f>
        <v/>
      </c>
      <c r="H54" s="22">
        <f>G54*Inputs!$C$14</f>
        <v/>
      </c>
      <c r="I54" s="13">
        <f>IF(AND(AJ53&lt;&gt;"yes",B54&lt;=Inputs!$C$15),Inputs!$C$6,0)</f>
        <v/>
      </c>
      <c r="J54" s="13">
        <f>IF(I54&lt;=0,0,MIN(I54/(1-0),$E54))</f>
        <v/>
      </c>
      <c r="K54" s="13">
        <f>J54*(1-0)</f>
        <v/>
      </c>
      <c r="L54" s="13">
        <f>I54-K54</f>
        <v/>
      </c>
      <c r="M54" s="13">
        <f>IF(L54&lt;=0,0,MIN(L54/(1-$H54),$C54))</f>
        <v/>
      </c>
      <c r="N54" s="13">
        <f>M54*(1-$H54)</f>
        <v/>
      </c>
      <c r="O54" s="13">
        <f>L54-N54</f>
        <v/>
      </c>
      <c r="P54" s="13">
        <f>IF(O54&lt;=0,0,MIN(O54/(1-Inputs!$C$13),$D54))</f>
        <v/>
      </c>
      <c r="Q54" s="13">
        <f>P54*(1-Inputs!$C$13)</f>
        <v/>
      </c>
      <c r="R54" s="13">
        <f>O54-Q54</f>
        <v/>
      </c>
      <c r="S54" s="13">
        <f>J54*(0)+M54*($H54)+P54*(Inputs!$C$13)</f>
        <v/>
      </c>
      <c r="T54" s="13">
        <f>M54</f>
        <v/>
      </c>
      <c r="U54" s="13">
        <f>P54</f>
        <v/>
      </c>
      <c r="V54" s="13">
        <f>J54</f>
        <v/>
      </c>
      <c r="W54" s="13">
        <f>C54-T54</f>
        <v/>
      </c>
      <c r="X54" s="13">
        <f>D54-U54</f>
        <v/>
      </c>
      <c r="Y54" s="13">
        <f>E54-V54</f>
        <v/>
      </c>
      <c r="Z54" s="13">
        <f>IF(C54&gt;0,F54-T54*F54/C54,F54)</f>
        <v/>
      </c>
      <c r="AA54" s="13">
        <f>W54*(1+Inputs!$C$11)</f>
        <v/>
      </c>
      <c r="AB54" s="13">
        <f>X54*(1+Inputs!$C$11)</f>
        <v/>
      </c>
      <c r="AC54" s="13">
        <f>Y54*(1+Inputs!$C$11)</f>
        <v/>
      </c>
      <c r="AD54" s="13">
        <f>AA54*Inputs!$C$12*Inputs!$C$14</f>
        <v/>
      </c>
      <c r="AE54" s="13">
        <f>AA54-AD54</f>
        <v/>
      </c>
      <c r="AF54" s="13">
        <f>Z54+AE54*Inputs!$C$12*(1-Inputs!$C$14)</f>
        <v/>
      </c>
      <c r="AG54" s="13">
        <f>AE54+AB54+AC54</f>
        <v/>
      </c>
      <c r="AH54" s="13">
        <f>AI53+S54</f>
        <v/>
      </c>
      <c r="AI54" s="13">
        <f>AH54+AD54</f>
        <v/>
      </c>
      <c r="AJ54" s="23">
        <f>IF(OR(AJ53="yes",AND(AND(AJ53&lt;&gt;"yes",B54&lt;=Inputs!$C$15),R54&gt;1)),"yes","no")</f>
        <v/>
      </c>
    </row>
    <row r="55">
      <c r="B55" s="21" t="n">
        <v>47</v>
      </c>
      <c r="C55" s="13">
        <f>AE54</f>
        <v/>
      </c>
      <c r="D55" s="13">
        <f>AB54</f>
        <v/>
      </c>
      <c r="E55" s="13">
        <f>AC54</f>
        <v/>
      </c>
      <c r="F55" s="13">
        <f>AF54</f>
        <v/>
      </c>
      <c r="G55" s="14">
        <f>IF(C55&gt;0,MAX(0,1-F55/C55),0)</f>
        <v/>
      </c>
      <c r="H55" s="22">
        <f>G55*Inputs!$C$14</f>
        <v/>
      </c>
      <c r="I55" s="13">
        <f>IF(AND(AJ54&lt;&gt;"yes",B55&lt;=Inputs!$C$15),Inputs!$C$6,0)</f>
        <v/>
      </c>
      <c r="J55" s="13">
        <f>IF(I55&lt;=0,0,MIN(I55/(1-0),$E55))</f>
        <v/>
      </c>
      <c r="K55" s="13">
        <f>J55*(1-0)</f>
        <v/>
      </c>
      <c r="L55" s="13">
        <f>I55-K55</f>
        <v/>
      </c>
      <c r="M55" s="13">
        <f>IF(L55&lt;=0,0,MIN(L55/(1-$H55),$C55))</f>
        <v/>
      </c>
      <c r="N55" s="13">
        <f>M55*(1-$H55)</f>
        <v/>
      </c>
      <c r="O55" s="13">
        <f>L55-N55</f>
        <v/>
      </c>
      <c r="P55" s="13">
        <f>IF(O55&lt;=0,0,MIN(O55/(1-Inputs!$C$13),$D55))</f>
        <v/>
      </c>
      <c r="Q55" s="13">
        <f>P55*(1-Inputs!$C$13)</f>
        <v/>
      </c>
      <c r="R55" s="13">
        <f>O55-Q55</f>
        <v/>
      </c>
      <c r="S55" s="13">
        <f>J55*(0)+M55*($H55)+P55*(Inputs!$C$13)</f>
        <v/>
      </c>
      <c r="T55" s="13">
        <f>M55</f>
        <v/>
      </c>
      <c r="U55" s="13">
        <f>P55</f>
        <v/>
      </c>
      <c r="V55" s="13">
        <f>J55</f>
        <v/>
      </c>
      <c r="W55" s="13">
        <f>C55-T55</f>
        <v/>
      </c>
      <c r="X55" s="13">
        <f>D55-U55</f>
        <v/>
      </c>
      <c r="Y55" s="13">
        <f>E55-V55</f>
        <v/>
      </c>
      <c r="Z55" s="13">
        <f>IF(C55&gt;0,F55-T55*F55/C55,F55)</f>
        <v/>
      </c>
      <c r="AA55" s="13">
        <f>W55*(1+Inputs!$C$11)</f>
        <v/>
      </c>
      <c r="AB55" s="13">
        <f>X55*(1+Inputs!$C$11)</f>
        <v/>
      </c>
      <c r="AC55" s="13">
        <f>Y55*(1+Inputs!$C$11)</f>
        <v/>
      </c>
      <c r="AD55" s="13">
        <f>AA55*Inputs!$C$12*Inputs!$C$14</f>
        <v/>
      </c>
      <c r="AE55" s="13">
        <f>AA55-AD55</f>
        <v/>
      </c>
      <c r="AF55" s="13">
        <f>Z55+AE55*Inputs!$C$12*(1-Inputs!$C$14)</f>
        <v/>
      </c>
      <c r="AG55" s="13">
        <f>AE55+AB55+AC55</f>
        <v/>
      </c>
      <c r="AH55" s="13">
        <f>AI54+S55</f>
        <v/>
      </c>
      <c r="AI55" s="13">
        <f>AH55+AD55</f>
        <v/>
      </c>
      <c r="AJ55" s="23">
        <f>IF(OR(AJ54="yes",AND(AND(AJ54&lt;&gt;"yes",B55&lt;=Inputs!$C$15),R55&gt;1)),"yes","no")</f>
        <v/>
      </c>
    </row>
    <row r="56">
      <c r="B56" s="21" t="n">
        <v>48</v>
      </c>
      <c r="C56" s="13">
        <f>AE55</f>
        <v/>
      </c>
      <c r="D56" s="13">
        <f>AB55</f>
        <v/>
      </c>
      <c r="E56" s="13">
        <f>AC55</f>
        <v/>
      </c>
      <c r="F56" s="13">
        <f>AF55</f>
        <v/>
      </c>
      <c r="G56" s="14">
        <f>IF(C56&gt;0,MAX(0,1-F56/C56),0)</f>
        <v/>
      </c>
      <c r="H56" s="22">
        <f>G56*Inputs!$C$14</f>
        <v/>
      </c>
      <c r="I56" s="13">
        <f>IF(AND(AJ55&lt;&gt;"yes",B56&lt;=Inputs!$C$15),Inputs!$C$6,0)</f>
        <v/>
      </c>
      <c r="J56" s="13">
        <f>IF(I56&lt;=0,0,MIN(I56/(1-0),$E56))</f>
        <v/>
      </c>
      <c r="K56" s="13">
        <f>J56*(1-0)</f>
        <v/>
      </c>
      <c r="L56" s="13">
        <f>I56-K56</f>
        <v/>
      </c>
      <c r="M56" s="13">
        <f>IF(L56&lt;=0,0,MIN(L56/(1-$H56),$C56))</f>
        <v/>
      </c>
      <c r="N56" s="13">
        <f>M56*(1-$H56)</f>
        <v/>
      </c>
      <c r="O56" s="13">
        <f>L56-N56</f>
        <v/>
      </c>
      <c r="P56" s="13">
        <f>IF(O56&lt;=0,0,MIN(O56/(1-Inputs!$C$13),$D56))</f>
        <v/>
      </c>
      <c r="Q56" s="13">
        <f>P56*(1-Inputs!$C$13)</f>
        <v/>
      </c>
      <c r="R56" s="13">
        <f>O56-Q56</f>
        <v/>
      </c>
      <c r="S56" s="13">
        <f>J56*(0)+M56*($H56)+P56*(Inputs!$C$13)</f>
        <v/>
      </c>
      <c r="T56" s="13">
        <f>M56</f>
        <v/>
      </c>
      <c r="U56" s="13">
        <f>P56</f>
        <v/>
      </c>
      <c r="V56" s="13">
        <f>J56</f>
        <v/>
      </c>
      <c r="W56" s="13">
        <f>C56-T56</f>
        <v/>
      </c>
      <c r="X56" s="13">
        <f>D56-U56</f>
        <v/>
      </c>
      <c r="Y56" s="13">
        <f>E56-V56</f>
        <v/>
      </c>
      <c r="Z56" s="13">
        <f>IF(C56&gt;0,F56-T56*F56/C56,F56)</f>
        <v/>
      </c>
      <c r="AA56" s="13">
        <f>W56*(1+Inputs!$C$11)</f>
        <v/>
      </c>
      <c r="AB56" s="13">
        <f>X56*(1+Inputs!$C$11)</f>
        <v/>
      </c>
      <c r="AC56" s="13">
        <f>Y56*(1+Inputs!$C$11)</f>
        <v/>
      </c>
      <c r="AD56" s="13">
        <f>AA56*Inputs!$C$12*Inputs!$C$14</f>
        <v/>
      </c>
      <c r="AE56" s="13">
        <f>AA56-AD56</f>
        <v/>
      </c>
      <c r="AF56" s="13">
        <f>Z56+AE56*Inputs!$C$12*(1-Inputs!$C$14)</f>
        <v/>
      </c>
      <c r="AG56" s="13">
        <f>AE56+AB56+AC56</f>
        <v/>
      </c>
      <c r="AH56" s="13">
        <f>AI55+S56</f>
        <v/>
      </c>
      <c r="AI56" s="13">
        <f>AH56+AD56</f>
        <v/>
      </c>
      <c r="AJ56" s="23">
        <f>IF(OR(AJ55="yes",AND(AND(AJ55&lt;&gt;"yes",B56&lt;=Inputs!$C$15),R56&gt;1)),"yes","no")</f>
        <v/>
      </c>
    </row>
    <row r="57">
      <c r="B57" s="21" t="n">
        <v>49</v>
      </c>
      <c r="C57" s="13">
        <f>AE56</f>
        <v/>
      </c>
      <c r="D57" s="13">
        <f>AB56</f>
        <v/>
      </c>
      <c r="E57" s="13">
        <f>AC56</f>
        <v/>
      </c>
      <c r="F57" s="13">
        <f>AF56</f>
        <v/>
      </c>
      <c r="G57" s="14">
        <f>IF(C57&gt;0,MAX(0,1-F57/C57),0)</f>
        <v/>
      </c>
      <c r="H57" s="22">
        <f>G57*Inputs!$C$14</f>
        <v/>
      </c>
      <c r="I57" s="13">
        <f>IF(AND(AJ56&lt;&gt;"yes",B57&lt;=Inputs!$C$15),Inputs!$C$6,0)</f>
        <v/>
      </c>
      <c r="J57" s="13">
        <f>IF(I57&lt;=0,0,MIN(I57/(1-0),$E57))</f>
        <v/>
      </c>
      <c r="K57" s="13">
        <f>J57*(1-0)</f>
        <v/>
      </c>
      <c r="L57" s="13">
        <f>I57-K57</f>
        <v/>
      </c>
      <c r="M57" s="13">
        <f>IF(L57&lt;=0,0,MIN(L57/(1-$H57),$C57))</f>
        <v/>
      </c>
      <c r="N57" s="13">
        <f>M57*(1-$H57)</f>
        <v/>
      </c>
      <c r="O57" s="13">
        <f>L57-N57</f>
        <v/>
      </c>
      <c r="P57" s="13">
        <f>IF(O57&lt;=0,0,MIN(O57/(1-Inputs!$C$13),$D57))</f>
        <v/>
      </c>
      <c r="Q57" s="13">
        <f>P57*(1-Inputs!$C$13)</f>
        <v/>
      </c>
      <c r="R57" s="13">
        <f>O57-Q57</f>
        <v/>
      </c>
      <c r="S57" s="13">
        <f>J57*(0)+M57*($H57)+P57*(Inputs!$C$13)</f>
        <v/>
      </c>
      <c r="T57" s="13">
        <f>M57</f>
        <v/>
      </c>
      <c r="U57" s="13">
        <f>P57</f>
        <v/>
      </c>
      <c r="V57" s="13">
        <f>J57</f>
        <v/>
      </c>
      <c r="W57" s="13">
        <f>C57-T57</f>
        <v/>
      </c>
      <c r="X57" s="13">
        <f>D57-U57</f>
        <v/>
      </c>
      <c r="Y57" s="13">
        <f>E57-V57</f>
        <v/>
      </c>
      <c r="Z57" s="13">
        <f>IF(C57&gt;0,F57-T57*F57/C57,F57)</f>
        <v/>
      </c>
      <c r="AA57" s="13">
        <f>W57*(1+Inputs!$C$11)</f>
        <v/>
      </c>
      <c r="AB57" s="13">
        <f>X57*(1+Inputs!$C$11)</f>
        <v/>
      </c>
      <c r="AC57" s="13">
        <f>Y57*(1+Inputs!$C$11)</f>
        <v/>
      </c>
      <c r="AD57" s="13">
        <f>AA57*Inputs!$C$12*Inputs!$C$14</f>
        <v/>
      </c>
      <c r="AE57" s="13">
        <f>AA57-AD57</f>
        <v/>
      </c>
      <c r="AF57" s="13">
        <f>Z57+AE57*Inputs!$C$12*(1-Inputs!$C$14)</f>
        <v/>
      </c>
      <c r="AG57" s="13">
        <f>AE57+AB57+AC57</f>
        <v/>
      </c>
      <c r="AH57" s="13">
        <f>AI56+S57</f>
        <v/>
      </c>
      <c r="AI57" s="13">
        <f>AH57+AD57</f>
        <v/>
      </c>
      <c r="AJ57" s="23">
        <f>IF(OR(AJ56="yes",AND(AND(AJ56&lt;&gt;"yes",B57&lt;=Inputs!$C$15),R57&gt;1)),"yes","no")</f>
        <v/>
      </c>
    </row>
    <row r="58">
      <c r="B58" s="21" t="n">
        <v>50</v>
      </c>
      <c r="C58" s="13">
        <f>AE57</f>
        <v/>
      </c>
      <c r="D58" s="13">
        <f>AB57</f>
        <v/>
      </c>
      <c r="E58" s="13">
        <f>AC57</f>
        <v/>
      </c>
      <c r="F58" s="13">
        <f>AF57</f>
        <v/>
      </c>
      <c r="G58" s="14">
        <f>IF(C58&gt;0,MAX(0,1-F58/C58),0)</f>
        <v/>
      </c>
      <c r="H58" s="22">
        <f>G58*Inputs!$C$14</f>
        <v/>
      </c>
      <c r="I58" s="13">
        <f>IF(AND(AJ57&lt;&gt;"yes",B58&lt;=Inputs!$C$15),Inputs!$C$6,0)</f>
        <v/>
      </c>
      <c r="J58" s="13">
        <f>IF(I58&lt;=0,0,MIN(I58/(1-0),$E58))</f>
        <v/>
      </c>
      <c r="K58" s="13">
        <f>J58*(1-0)</f>
        <v/>
      </c>
      <c r="L58" s="13">
        <f>I58-K58</f>
        <v/>
      </c>
      <c r="M58" s="13">
        <f>IF(L58&lt;=0,0,MIN(L58/(1-$H58),$C58))</f>
        <v/>
      </c>
      <c r="N58" s="13">
        <f>M58*(1-$H58)</f>
        <v/>
      </c>
      <c r="O58" s="13">
        <f>L58-N58</f>
        <v/>
      </c>
      <c r="P58" s="13">
        <f>IF(O58&lt;=0,0,MIN(O58/(1-Inputs!$C$13),$D58))</f>
        <v/>
      </c>
      <c r="Q58" s="13">
        <f>P58*(1-Inputs!$C$13)</f>
        <v/>
      </c>
      <c r="R58" s="13">
        <f>O58-Q58</f>
        <v/>
      </c>
      <c r="S58" s="13">
        <f>J58*(0)+M58*($H58)+P58*(Inputs!$C$13)</f>
        <v/>
      </c>
      <c r="T58" s="13">
        <f>M58</f>
        <v/>
      </c>
      <c r="U58" s="13">
        <f>P58</f>
        <v/>
      </c>
      <c r="V58" s="13">
        <f>J58</f>
        <v/>
      </c>
      <c r="W58" s="13">
        <f>C58-T58</f>
        <v/>
      </c>
      <c r="X58" s="13">
        <f>D58-U58</f>
        <v/>
      </c>
      <c r="Y58" s="13">
        <f>E58-V58</f>
        <v/>
      </c>
      <c r="Z58" s="13">
        <f>IF(C58&gt;0,F58-T58*F58/C58,F58)</f>
        <v/>
      </c>
      <c r="AA58" s="13">
        <f>W58*(1+Inputs!$C$11)</f>
        <v/>
      </c>
      <c r="AB58" s="13">
        <f>X58*(1+Inputs!$C$11)</f>
        <v/>
      </c>
      <c r="AC58" s="13">
        <f>Y58*(1+Inputs!$C$11)</f>
        <v/>
      </c>
      <c r="AD58" s="13">
        <f>AA58*Inputs!$C$12*Inputs!$C$14</f>
        <v/>
      </c>
      <c r="AE58" s="13">
        <f>AA58-AD58</f>
        <v/>
      </c>
      <c r="AF58" s="13">
        <f>Z58+AE58*Inputs!$C$12*(1-Inputs!$C$14)</f>
        <v/>
      </c>
      <c r="AG58" s="13">
        <f>AE58+AB58+AC58</f>
        <v/>
      </c>
      <c r="AH58" s="13">
        <f>AI57+S58</f>
        <v/>
      </c>
      <c r="AI58" s="13">
        <f>AH58+AD58</f>
        <v/>
      </c>
      <c r="AJ58" s="23">
        <f>IF(OR(AJ57="yes",AND(AND(AJ57&lt;&gt;"yes",B58&lt;=Inputs!$C$15),R58&gt;1)),"yes","no")</f>
        <v/>
      </c>
    </row>
    <row r="59">
      <c r="B59" s="21" t="n">
        <v>51</v>
      </c>
      <c r="C59" s="13">
        <f>AE58</f>
        <v/>
      </c>
      <c r="D59" s="13">
        <f>AB58</f>
        <v/>
      </c>
      <c r="E59" s="13">
        <f>AC58</f>
        <v/>
      </c>
      <c r="F59" s="13">
        <f>AF58</f>
        <v/>
      </c>
      <c r="G59" s="14">
        <f>IF(C59&gt;0,MAX(0,1-F59/C59),0)</f>
        <v/>
      </c>
      <c r="H59" s="22">
        <f>G59*Inputs!$C$14</f>
        <v/>
      </c>
      <c r="I59" s="13">
        <f>IF(AND(AJ58&lt;&gt;"yes",B59&lt;=Inputs!$C$15),Inputs!$C$6,0)</f>
        <v/>
      </c>
      <c r="J59" s="13">
        <f>IF(I59&lt;=0,0,MIN(I59/(1-0),$E59))</f>
        <v/>
      </c>
      <c r="K59" s="13">
        <f>J59*(1-0)</f>
        <v/>
      </c>
      <c r="L59" s="13">
        <f>I59-K59</f>
        <v/>
      </c>
      <c r="M59" s="13">
        <f>IF(L59&lt;=0,0,MIN(L59/(1-$H59),$C59))</f>
        <v/>
      </c>
      <c r="N59" s="13">
        <f>M59*(1-$H59)</f>
        <v/>
      </c>
      <c r="O59" s="13">
        <f>L59-N59</f>
        <v/>
      </c>
      <c r="P59" s="13">
        <f>IF(O59&lt;=0,0,MIN(O59/(1-Inputs!$C$13),$D59))</f>
        <v/>
      </c>
      <c r="Q59" s="13">
        <f>P59*(1-Inputs!$C$13)</f>
        <v/>
      </c>
      <c r="R59" s="13">
        <f>O59-Q59</f>
        <v/>
      </c>
      <c r="S59" s="13">
        <f>J59*(0)+M59*($H59)+P59*(Inputs!$C$13)</f>
        <v/>
      </c>
      <c r="T59" s="13">
        <f>M59</f>
        <v/>
      </c>
      <c r="U59" s="13">
        <f>P59</f>
        <v/>
      </c>
      <c r="V59" s="13">
        <f>J59</f>
        <v/>
      </c>
      <c r="W59" s="13">
        <f>C59-T59</f>
        <v/>
      </c>
      <c r="X59" s="13">
        <f>D59-U59</f>
        <v/>
      </c>
      <c r="Y59" s="13">
        <f>E59-V59</f>
        <v/>
      </c>
      <c r="Z59" s="13">
        <f>IF(C59&gt;0,F59-T59*F59/C59,F59)</f>
        <v/>
      </c>
      <c r="AA59" s="13">
        <f>W59*(1+Inputs!$C$11)</f>
        <v/>
      </c>
      <c r="AB59" s="13">
        <f>X59*(1+Inputs!$C$11)</f>
        <v/>
      </c>
      <c r="AC59" s="13">
        <f>Y59*(1+Inputs!$C$11)</f>
        <v/>
      </c>
      <c r="AD59" s="13">
        <f>AA59*Inputs!$C$12*Inputs!$C$14</f>
        <v/>
      </c>
      <c r="AE59" s="13">
        <f>AA59-AD59</f>
        <v/>
      </c>
      <c r="AF59" s="13">
        <f>Z59+AE59*Inputs!$C$12*(1-Inputs!$C$14)</f>
        <v/>
      </c>
      <c r="AG59" s="13">
        <f>AE59+AB59+AC59</f>
        <v/>
      </c>
      <c r="AH59" s="13">
        <f>AI58+S59</f>
        <v/>
      </c>
      <c r="AI59" s="13">
        <f>AH59+AD59</f>
        <v/>
      </c>
      <c r="AJ59" s="23">
        <f>IF(OR(AJ58="yes",AND(AND(AJ58&lt;&gt;"yes",B59&lt;=Inputs!$C$15),R59&gt;1)),"yes","no")</f>
        <v/>
      </c>
    </row>
    <row r="60">
      <c r="B60" s="21" t="n">
        <v>52</v>
      </c>
      <c r="C60" s="13">
        <f>AE59</f>
        <v/>
      </c>
      <c r="D60" s="13">
        <f>AB59</f>
        <v/>
      </c>
      <c r="E60" s="13">
        <f>AC59</f>
        <v/>
      </c>
      <c r="F60" s="13">
        <f>AF59</f>
        <v/>
      </c>
      <c r="G60" s="14">
        <f>IF(C60&gt;0,MAX(0,1-F60/C60),0)</f>
        <v/>
      </c>
      <c r="H60" s="22">
        <f>G60*Inputs!$C$14</f>
        <v/>
      </c>
      <c r="I60" s="13">
        <f>IF(AND(AJ59&lt;&gt;"yes",B60&lt;=Inputs!$C$15),Inputs!$C$6,0)</f>
        <v/>
      </c>
      <c r="J60" s="13">
        <f>IF(I60&lt;=0,0,MIN(I60/(1-0),$E60))</f>
        <v/>
      </c>
      <c r="K60" s="13">
        <f>J60*(1-0)</f>
        <v/>
      </c>
      <c r="L60" s="13">
        <f>I60-K60</f>
        <v/>
      </c>
      <c r="M60" s="13">
        <f>IF(L60&lt;=0,0,MIN(L60/(1-$H60),$C60))</f>
        <v/>
      </c>
      <c r="N60" s="13">
        <f>M60*(1-$H60)</f>
        <v/>
      </c>
      <c r="O60" s="13">
        <f>L60-N60</f>
        <v/>
      </c>
      <c r="P60" s="13">
        <f>IF(O60&lt;=0,0,MIN(O60/(1-Inputs!$C$13),$D60))</f>
        <v/>
      </c>
      <c r="Q60" s="13">
        <f>P60*(1-Inputs!$C$13)</f>
        <v/>
      </c>
      <c r="R60" s="13">
        <f>O60-Q60</f>
        <v/>
      </c>
      <c r="S60" s="13">
        <f>J60*(0)+M60*($H60)+P60*(Inputs!$C$13)</f>
        <v/>
      </c>
      <c r="T60" s="13">
        <f>M60</f>
        <v/>
      </c>
      <c r="U60" s="13">
        <f>P60</f>
        <v/>
      </c>
      <c r="V60" s="13">
        <f>J60</f>
        <v/>
      </c>
      <c r="W60" s="13">
        <f>C60-T60</f>
        <v/>
      </c>
      <c r="X60" s="13">
        <f>D60-U60</f>
        <v/>
      </c>
      <c r="Y60" s="13">
        <f>E60-V60</f>
        <v/>
      </c>
      <c r="Z60" s="13">
        <f>IF(C60&gt;0,F60-T60*F60/C60,F60)</f>
        <v/>
      </c>
      <c r="AA60" s="13">
        <f>W60*(1+Inputs!$C$11)</f>
        <v/>
      </c>
      <c r="AB60" s="13">
        <f>X60*(1+Inputs!$C$11)</f>
        <v/>
      </c>
      <c r="AC60" s="13">
        <f>Y60*(1+Inputs!$C$11)</f>
        <v/>
      </c>
      <c r="AD60" s="13">
        <f>AA60*Inputs!$C$12*Inputs!$C$14</f>
        <v/>
      </c>
      <c r="AE60" s="13">
        <f>AA60-AD60</f>
        <v/>
      </c>
      <c r="AF60" s="13">
        <f>Z60+AE60*Inputs!$C$12*(1-Inputs!$C$14)</f>
        <v/>
      </c>
      <c r="AG60" s="13">
        <f>AE60+AB60+AC60</f>
        <v/>
      </c>
      <c r="AH60" s="13">
        <f>AI59+S60</f>
        <v/>
      </c>
      <c r="AI60" s="13">
        <f>AH60+AD60</f>
        <v/>
      </c>
      <c r="AJ60" s="23">
        <f>IF(OR(AJ59="yes",AND(AND(AJ59&lt;&gt;"yes",B60&lt;=Inputs!$C$15),R60&gt;1)),"yes","no")</f>
        <v/>
      </c>
    </row>
    <row r="61">
      <c r="B61" s="21" t="n">
        <v>53</v>
      </c>
      <c r="C61" s="13">
        <f>AE60</f>
        <v/>
      </c>
      <c r="D61" s="13">
        <f>AB60</f>
        <v/>
      </c>
      <c r="E61" s="13">
        <f>AC60</f>
        <v/>
      </c>
      <c r="F61" s="13">
        <f>AF60</f>
        <v/>
      </c>
      <c r="G61" s="14">
        <f>IF(C61&gt;0,MAX(0,1-F61/C61),0)</f>
        <v/>
      </c>
      <c r="H61" s="22">
        <f>G61*Inputs!$C$14</f>
        <v/>
      </c>
      <c r="I61" s="13">
        <f>IF(AND(AJ60&lt;&gt;"yes",B61&lt;=Inputs!$C$15),Inputs!$C$6,0)</f>
        <v/>
      </c>
      <c r="J61" s="13">
        <f>IF(I61&lt;=0,0,MIN(I61/(1-0),$E61))</f>
        <v/>
      </c>
      <c r="K61" s="13">
        <f>J61*(1-0)</f>
        <v/>
      </c>
      <c r="L61" s="13">
        <f>I61-K61</f>
        <v/>
      </c>
      <c r="M61" s="13">
        <f>IF(L61&lt;=0,0,MIN(L61/(1-$H61),$C61))</f>
        <v/>
      </c>
      <c r="N61" s="13">
        <f>M61*(1-$H61)</f>
        <v/>
      </c>
      <c r="O61" s="13">
        <f>L61-N61</f>
        <v/>
      </c>
      <c r="P61" s="13">
        <f>IF(O61&lt;=0,0,MIN(O61/(1-Inputs!$C$13),$D61))</f>
        <v/>
      </c>
      <c r="Q61" s="13">
        <f>P61*(1-Inputs!$C$13)</f>
        <v/>
      </c>
      <c r="R61" s="13">
        <f>O61-Q61</f>
        <v/>
      </c>
      <c r="S61" s="13">
        <f>J61*(0)+M61*($H61)+P61*(Inputs!$C$13)</f>
        <v/>
      </c>
      <c r="T61" s="13">
        <f>M61</f>
        <v/>
      </c>
      <c r="U61" s="13">
        <f>P61</f>
        <v/>
      </c>
      <c r="V61" s="13">
        <f>J61</f>
        <v/>
      </c>
      <c r="W61" s="13">
        <f>C61-T61</f>
        <v/>
      </c>
      <c r="X61" s="13">
        <f>D61-U61</f>
        <v/>
      </c>
      <c r="Y61" s="13">
        <f>E61-V61</f>
        <v/>
      </c>
      <c r="Z61" s="13">
        <f>IF(C61&gt;0,F61-T61*F61/C61,F61)</f>
        <v/>
      </c>
      <c r="AA61" s="13">
        <f>W61*(1+Inputs!$C$11)</f>
        <v/>
      </c>
      <c r="AB61" s="13">
        <f>X61*(1+Inputs!$C$11)</f>
        <v/>
      </c>
      <c r="AC61" s="13">
        <f>Y61*(1+Inputs!$C$11)</f>
        <v/>
      </c>
      <c r="AD61" s="13">
        <f>AA61*Inputs!$C$12*Inputs!$C$14</f>
        <v/>
      </c>
      <c r="AE61" s="13">
        <f>AA61-AD61</f>
        <v/>
      </c>
      <c r="AF61" s="13">
        <f>Z61+AE61*Inputs!$C$12*(1-Inputs!$C$14)</f>
        <v/>
      </c>
      <c r="AG61" s="13">
        <f>AE61+AB61+AC61</f>
        <v/>
      </c>
      <c r="AH61" s="13">
        <f>AI60+S61</f>
        <v/>
      </c>
      <c r="AI61" s="13">
        <f>AH61+AD61</f>
        <v/>
      </c>
      <c r="AJ61" s="23">
        <f>IF(OR(AJ60="yes",AND(AND(AJ60&lt;&gt;"yes",B61&lt;=Inputs!$C$15),R61&gt;1)),"yes","no")</f>
        <v/>
      </c>
    </row>
    <row r="62">
      <c r="B62" s="21" t="n">
        <v>54</v>
      </c>
      <c r="C62" s="13">
        <f>AE61</f>
        <v/>
      </c>
      <c r="D62" s="13">
        <f>AB61</f>
        <v/>
      </c>
      <c r="E62" s="13">
        <f>AC61</f>
        <v/>
      </c>
      <c r="F62" s="13">
        <f>AF61</f>
        <v/>
      </c>
      <c r="G62" s="14">
        <f>IF(C62&gt;0,MAX(0,1-F62/C62),0)</f>
        <v/>
      </c>
      <c r="H62" s="22">
        <f>G62*Inputs!$C$14</f>
        <v/>
      </c>
      <c r="I62" s="13">
        <f>IF(AND(AJ61&lt;&gt;"yes",B62&lt;=Inputs!$C$15),Inputs!$C$6,0)</f>
        <v/>
      </c>
      <c r="J62" s="13">
        <f>IF(I62&lt;=0,0,MIN(I62/(1-0),$E62))</f>
        <v/>
      </c>
      <c r="K62" s="13">
        <f>J62*(1-0)</f>
        <v/>
      </c>
      <c r="L62" s="13">
        <f>I62-K62</f>
        <v/>
      </c>
      <c r="M62" s="13">
        <f>IF(L62&lt;=0,0,MIN(L62/(1-$H62),$C62))</f>
        <v/>
      </c>
      <c r="N62" s="13">
        <f>M62*(1-$H62)</f>
        <v/>
      </c>
      <c r="O62" s="13">
        <f>L62-N62</f>
        <v/>
      </c>
      <c r="P62" s="13">
        <f>IF(O62&lt;=0,0,MIN(O62/(1-Inputs!$C$13),$D62))</f>
        <v/>
      </c>
      <c r="Q62" s="13">
        <f>P62*(1-Inputs!$C$13)</f>
        <v/>
      </c>
      <c r="R62" s="13">
        <f>O62-Q62</f>
        <v/>
      </c>
      <c r="S62" s="13">
        <f>J62*(0)+M62*($H62)+P62*(Inputs!$C$13)</f>
        <v/>
      </c>
      <c r="T62" s="13">
        <f>M62</f>
        <v/>
      </c>
      <c r="U62" s="13">
        <f>P62</f>
        <v/>
      </c>
      <c r="V62" s="13">
        <f>J62</f>
        <v/>
      </c>
      <c r="W62" s="13">
        <f>C62-T62</f>
        <v/>
      </c>
      <c r="X62" s="13">
        <f>D62-U62</f>
        <v/>
      </c>
      <c r="Y62" s="13">
        <f>E62-V62</f>
        <v/>
      </c>
      <c r="Z62" s="13">
        <f>IF(C62&gt;0,F62-T62*F62/C62,F62)</f>
        <v/>
      </c>
      <c r="AA62" s="13">
        <f>W62*(1+Inputs!$C$11)</f>
        <v/>
      </c>
      <c r="AB62" s="13">
        <f>X62*(1+Inputs!$C$11)</f>
        <v/>
      </c>
      <c r="AC62" s="13">
        <f>Y62*(1+Inputs!$C$11)</f>
        <v/>
      </c>
      <c r="AD62" s="13">
        <f>AA62*Inputs!$C$12*Inputs!$C$14</f>
        <v/>
      </c>
      <c r="AE62" s="13">
        <f>AA62-AD62</f>
        <v/>
      </c>
      <c r="AF62" s="13">
        <f>Z62+AE62*Inputs!$C$12*(1-Inputs!$C$14)</f>
        <v/>
      </c>
      <c r="AG62" s="13">
        <f>AE62+AB62+AC62</f>
        <v/>
      </c>
      <c r="AH62" s="13">
        <f>AI61+S62</f>
        <v/>
      </c>
      <c r="AI62" s="13">
        <f>AH62+AD62</f>
        <v/>
      </c>
      <c r="AJ62" s="23">
        <f>IF(OR(AJ61="yes",AND(AND(AJ61&lt;&gt;"yes",B62&lt;=Inputs!$C$15),R62&gt;1)),"yes","no")</f>
        <v/>
      </c>
    </row>
    <row r="63">
      <c r="B63" s="21" t="n">
        <v>55</v>
      </c>
      <c r="C63" s="13">
        <f>AE62</f>
        <v/>
      </c>
      <c r="D63" s="13">
        <f>AB62</f>
        <v/>
      </c>
      <c r="E63" s="13">
        <f>AC62</f>
        <v/>
      </c>
      <c r="F63" s="13">
        <f>AF62</f>
        <v/>
      </c>
      <c r="G63" s="14">
        <f>IF(C63&gt;0,MAX(0,1-F63/C63),0)</f>
        <v/>
      </c>
      <c r="H63" s="22">
        <f>G63*Inputs!$C$14</f>
        <v/>
      </c>
      <c r="I63" s="13">
        <f>IF(AND(AJ62&lt;&gt;"yes",B63&lt;=Inputs!$C$15),Inputs!$C$6,0)</f>
        <v/>
      </c>
      <c r="J63" s="13">
        <f>IF(I63&lt;=0,0,MIN(I63/(1-0),$E63))</f>
        <v/>
      </c>
      <c r="K63" s="13">
        <f>J63*(1-0)</f>
        <v/>
      </c>
      <c r="L63" s="13">
        <f>I63-K63</f>
        <v/>
      </c>
      <c r="M63" s="13">
        <f>IF(L63&lt;=0,0,MIN(L63/(1-$H63),$C63))</f>
        <v/>
      </c>
      <c r="N63" s="13">
        <f>M63*(1-$H63)</f>
        <v/>
      </c>
      <c r="O63" s="13">
        <f>L63-N63</f>
        <v/>
      </c>
      <c r="P63" s="13">
        <f>IF(O63&lt;=0,0,MIN(O63/(1-Inputs!$C$13),$D63))</f>
        <v/>
      </c>
      <c r="Q63" s="13">
        <f>P63*(1-Inputs!$C$13)</f>
        <v/>
      </c>
      <c r="R63" s="13">
        <f>O63-Q63</f>
        <v/>
      </c>
      <c r="S63" s="13">
        <f>J63*(0)+M63*($H63)+P63*(Inputs!$C$13)</f>
        <v/>
      </c>
      <c r="T63" s="13">
        <f>M63</f>
        <v/>
      </c>
      <c r="U63" s="13">
        <f>P63</f>
        <v/>
      </c>
      <c r="V63" s="13">
        <f>J63</f>
        <v/>
      </c>
      <c r="W63" s="13">
        <f>C63-T63</f>
        <v/>
      </c>
      <c r="X63" s="13">
        <f>D63-U63</f>
        <v/>
      </c>
      <c r="Y63" s="13">
        <f>E63-V63</f>
        <v/>
      </c>
      <c r="Z63" s="13">
        <f>IF(C63&gt;0,F63-T63*F63/C63,F63)</f>
        <v/>
      </c>
      <c r="AA63" s="13">
        <f>W63*(1+Inputs!$C$11)</f>
        <v/>
      </c>
      <c r="AB63" s="13">
        <f>X63*(1+Inputs!$C$11)</f>
        <v/>
      </c>
      <c r="AC63" s="13">
        <f>Y63*(1+Inputs!$C$11)</f>
        <v/>
      </c>
      <c r="AD63" s="13">
        <f>AA63*Inputs!$C$12*Inputs!$C$14</f>
        <v/>
      </c>
      <c r="AE63" s="13">
        <f>AA63-AD63</f>
        <v/>
      </c>
      <c r="AF63" s="13">
        <f>Z63+AE63*Inputs!$C$12*(1-Inputs!$C$14)</f>
        <v/>
      </c>
      <c r="AG63" s="13">
        <f>AE63+AB63+AC63</f>
        <v/>
      </c>
      <c r="AH63" s="13">
        <f>AI62+S63</f>
        <v/>
      </c>
      <c r="AI63" s="13">
        <f>AH63+AD63</f>
        <v/>
      </c>
      <c r="AJ63" s="23">
        <f>IF(OR(AJ62="yes",AND(AND(AJ62&lt;&gt;"yes",B63&lt;=Inputs!$C$15),R63&gt;1)),"yes","no")</f>
        <v/>
      </c>
    </row>
    <row r="64">
      <c r="B64" s="21" t="n">
        <v>56</v>
      </c>
      <c r="C64" s="13">
        <f>AE63</f>
        <v/>
      </c>
      <c r="D64" s="13">
        <f>AB63</f>
        <v/>
      </c>
      <c r="E64" s="13">
        <f>AC63</f>
        <v/>
      </c>
      <c r="F64" s="13">
        <f>AF63</f>
        <v/>
      </c>
      <c r="G64" s="14">
        <f>IF(C64&gt;0,MAX(0,1-F64/C64),0)</f>
        <v/>
      </c>
      <c r="H64" s="22">
        <f>G64*Inputs!$C$14</f>
        <v/>
      </c>
      <c r="I64" s="13">
        <f>IF(AND(AJ63&lt;&gt;"yes",B64&lt;=Inputs!$C$15),Inputs!$C$6,0)</f>
        <v/>
      </c>
      <c r="J64" s="13">
        <f>IF(I64&lt;=0,0,MIN(I64/(1-0),$E64))</f>
        <v/>
      </c>
      <c r="K64" s="13">
        <f>J64*(1-0)</f>
        <v/>
      </c>
      <c r="L64" s="13">
        <f>I64-K64</f>
        <v/>
      </c>
      <c r="M64" s="13">
        <f>IF(L64&lt;=0,0,MIN(L64/(1-$H64),$C64))</f>
        <v/>
      </c>
      <c r="N64" s="13">
        <f>M64*(1-$H64)</f>
        <v/>
      </c>
      <c r="O64" s="13">
        <f>L64-N64</f>
        <v/>
      </c>
      <c r="P64" s="13">
        <f>IF(O64&lt;=0,0,MIN(O64/(1-Inputs!$C$13),$D64))</f>
        <v/>
      </c>
      <c r="Q64" s="13">
        <f>P64*(1-Inputs!$C$13)</f>
        <v/>
      </c>
      <c r="R64" s="13">
        <f>O64-Q64</f>
        <v/>
      </c>
      <c r="S64" s="13">
        <f>J64*(0)+M64*($H64)+P64*(Inputs!$C$13)</f>
        <v/>
      </c>
      <c r="T64" s="13">
        <f>M64</f>
        <v/>
      </c>
      <c r="U64" s="13">
        <f>P64</f>
        <v/>
      </c>
      <c r="V64" s="13">
        <f>J64</f>
        <v/>
      </c>
      <c r="W64" s="13">
        <f>C64-T64</f>
        <v/>
      </c>
      <c r="X64" s="13">
        <f>D64-U64</f>
        <v/>
      </c>
      <c r="Y64" s="13">
        <f>E64-V64</f>
        <v/>
      </c>
      <c r="Z64" s="13">
        <f>IF(C64&gt;0,F64-T64*F64/C64,F64)</f>
        <v/>
      </c>
      <c r="AA64" s="13">
        <f>W64*(1+Inputs!$C$11)</f>
        <v/>
      </c>
      <c r="AB64" s="13">
        <f>X64*(1+Inputs!$C$11)</f>
        <v/>
      </c>
      <c r="AC64" s="13">
        <f>Y64*(1+Inputs!$C$11)</f>
        <v/>
      </c>
      <c r="AD64" s="13">
        <f>AA64*Inputs!$C$12*Inputs!$C$14</f>
        <v/>
      </c>
      <c r="AE64" s="13">
        <f>AA64-AD64</f>
        <v/>
      </c>
      <c r="AF64" s="13">
        <f>Z64+AE64*Inputs!$C$12*(1-Inputs!$C$14)</f>
        <v/>
      </c>
      <c r="AG64" s="13">
        <f>AE64+AB64+AC64</f>
        <v/>
      </c>
      <c r="AH64" s="13">
        <f>AI63+S64</f>
        <v/>
      </c>
      <c r="AI64" s="13">
        <f>AH64+AD64</f>
        <v/>
      </c>
      <c r="AJ64" s="23">
        <f>IF(OR(AJ63="yes",AND(AND(AJ63&lt;&gt;"yes",B64&lt;=Inputs!$C$15),R64&gt;1)),"yes","no")</f>
        <v/>
      </c>
    </row>
    <row r="65">
      <c r="B65" s="21" t="n">
        <v>57</v>
      </c>
      <c r="C65" s="13">
        <f>AE64</f>
        <v/>
      </c>
      <c r="D65" s="13">
        <f>AB64</f>
        <v/>
      </c>
      <c r="E65" s="13">
        <f>AC64</f>
        <v/>
      </c>
      <c r="F65" s="13">
        <f>AF64</f>
        <v/>
      </c>
      <c r="G65" s="14">
        <f>IF(C65&gt;0,MAX(0,1-F65/C65),0)</f>
        <v/>
      </c>
      <c r="H65" s="22">
        <f>G65*Inputs!$C$14</f>
        <v/>
      </c>
      <c r="I65" s="13">
        <f>IF(AND(AJ64&lt;&gt;"yes",B65&lt;=Inputs!$C$15),Inputs!$C$6,0)</f>
        <v/>
      </c>
      <c r="J65" s="13">
        <f>IF(I65&lt;=0,0,MIN(I65/(1-0),$E65))</f>
        <v/>
      </c>
      <c r="K65" s="13">
        <f>J65*(1-0)</f>
        <v/>
      </c>
      <c r="L65" s="13">
        <f>I65-K65</f>
        <v/>
      </c>
      <c r="M65" s="13">
        <f>IF(L65&lt;=0,0,MIN(L65/(1-$H65),$C65))</f>
        <v/>
      </c>
      <c r="N65" s="13">
        <f>M65*(1-$H65)</f>
        <v/>
      </c>
      <c r="O65" s="13">
        <f>L65-N65</f>
        <v/>
      </c>
      <c r="P65" s="13">
        <f>IF(O65&lt;=0,0,MIN(O65/(1-Inputs!$C$13),$D65))</f>
        <v/>
      </c>
      <c r="Q65" s="13">
        <f>P65*(1-Inputs!$C$13)</f>
        <v/>
      </c>
      <c r="R65" s="13">
        <f>O65-Q65</f>
        <v/>
      </c>
      <c r="S65" s="13">
        <f>J65*(0)+M65*($H65)+P65*(Inputs!$C$13)</f>
        <v/>
      </c>
      <c r="T65" s="13">
        <f>M65</f>
        <v/>
      </c>
      <c r="U65" s="13">
        <f>P65</f>
        <v/>
      </c>
      <c r="V65" s="13">
        <f>J65</f>
        <v/>
      </c>
      <c r="W65" s="13">
        <f>C65-T65</f>
        <v/>
      </c>
      <c r="X65" s="13">
        <f>D65-U65</f>
        <v/>
      </c>
      <c r="Y65" s="13">
        <f>E65-V65</f>
        <v/>
      </c>
      <c r="Z65" s="13">
        <f>IF(C65&gt;0,F65-T65*F65/C65,F65)</f>
        <v/>
      </c>
      <c r="AA65" s="13">
        <f>W65*(1+Inputs!$C$11)</f>
        <v/>
      </c>
      <c r="AB65" s="13">
        <f>X65*(1+Inputs!$C$11)</f>
        <v/>
      </c>
      <c r="AC65" s="13">
        <f>Y65*(1+Inputs!$C$11)</f>
        <v/>
      </c>
      <c r="AD65" s="13">
        <f>AA65*Inputs!$C$12*Inputs!$C$14</f>
        <v/>
      </c>
      <c r="AE65" s="13">
        <f>AA65-AD65</f>
        <v/>
      </c>
      <c r="AF65" s="13">
        <f>Z65+AE65*Inputs!$C$12*(1-Inputs!$C$14)</f>
        <v/>
      </c>
      <c r="AG65" s="13">
        <f>AE65+AB65+AC65</f>
        <v/>
      </c>
      <c r="AH65" s="13">
        <f>AI64+S65</f>
        <v/>
      </c>
      <c r="AI65" s="13">
        <f>AH65+AD65</f>
        <v/>
      </c>
      <c r="AJ65" s="23">
        <f>IF(OR(AJ64="yes",AND(AND(AJ64&lt;&gt;"yes",B65&lt;=Inputs!$C$15),R65&gt;1)),"yes","no")</f>
        <v/>
      </c>
    </row>
    <row r="66">
      <c r="B66" s="21" t="n">
        <v>58</v>
      </c>
      <c r="C66" s="13">
        <f>AE65</f>
        <v/>
      </c>
      <c r="D66" s="13">
        <f>AB65</f>
        <v/>
      </c>
      <c r="E66" s="13">
        <f>AC65</f>
        <v/>
      </c>
      <c r="F66" s="13">
        <f>AF65</f>
        <v/>
      </c>
      <c r="G66" s="14">
        <f>IF(C66&gt;0,MAX(0,1-F66/C66),0)</f>
        <v/>
      </c>
      <c r="H66" s="22">
        <f>G66*Inputs!$C$14</f>
        <v/>
      </c>
      <c r="I66" s="13">
        <f>IF(AND(AJ65&lt;&gt;"yes",B66&lt;=Inputs!$C$15),Inputs!$C$6,0)</f>
        <v/>
      </c>
      <c r="J66" s="13">
        <f>IF(I66&lt;=0,0,MIN(I66/(1-0),$E66))</f>
        <v/>
      </c>
      <c r="K66" s="13">
        <f>J66*(1-0)</f>
        <v/>
      </c>
      <c r="L66" s="13">
        <f>I66-K66</f>
        <v/>
      </c>
      <c r="M66" s="13">
        <f>IF(L66&lt;=0,0,MIN(L66/(1-$H66),$C66))</f>
        <v/>
      </c>
      <c r="N66" s="13">
        <f>M66*(1-$H66)</f>
        <v/>
      </c>
      <c r="O66" s="13">
        <f>L66-N66</f>
        <v/>
      </c>
      <c r="P66" s="13">
        <f>IF(O66&lt;=0,0,MIN(O66/(1-Inputs!$C$13),$D66))</f>
        <v/>
      </c>
      <c r="Q66" s="13">
        <f>P66*(1-Inputs!$C$13)</f>
        <v/>
      </c>
      <c r="R66" s="13">
        <f>O66-Q66</f>
        <v/>
      </c>
      <c r="S66" s="13">
        <f>J66*(0)+M66*($H66)+P66*(Inputs!$C$13)</f>
        <v/>
      </c>
      <c r="T66" s="13">
        <f>M66</f>
        <v/>
      </c>
      <c r="U66" s="13">
        <f>P66</f>
        <v/>
      </c>
      <c r="V66" s="13">
        <f>J66</f>
        <v/>
      </c>
      <c r="W66" s="13">
        <f>C66-T66</f>
        <v/>
      </c>
      <c r="X66" s="13">
        <f>D66-U66</f>
        <v/>
      </c>
      <c r="Y66" s="13">
        <f>E66-V66</f>
        <v/>
      </c>
      <c r="Z66" s="13">
        <f>IF(C66&gt;0,F66-T66*F66/C66,F66)</f>
        <v/>
      </c>
      <c r="AA66" s="13">
        <f>W66*(1+Inputs!$C$11)</f>
        <v/>
      </c>
      <c r="AB66" s="13">
        <f>X66*(1+Inputs!$C$11)</f>
        <v/>
      </c>
      <c r="AC66" s="13">
        <f>Y66*(1+Inputs!$C$11)</f>
        <v/>
      </c>
      <c r="AD66" s="13">
        <f>AA66*Inputs!$C$12*Inputs!$C$14</f>
        <v/>
      </c>
      <c r="AE66" s="13">
        <f>AA66-AD66</f>
        <v/>
      </c>
      <c r="AF66" s="13">
        <f>Z66+AE66*Inputs!$C$12*(1-Inputs!$C$14)</f>
        <v/>
      </c>
      <c r="AG66" s="13">
        <f>AE66+AB66+AC66</f>
        <v/>
      </c>
      <c r="AH66" s="13">
        <f>AI65+S66</f>
        <v/>
      </c>
      <c r="AI66" s="13">
        <f>AH66+AD66</f>
        <v/>
      </c>
      <c r="AJ66" s="23">
        <f>IF(OR(AJ65="yes",AND(AND(AJ65&lt;&gt;"yes",B66&lt;=Inputs!$C$15),R66&gt;1)),"yes","no")</f>
        <v/>
      </c>
    </row>
    <row r="67">
      <c r="B67" s="21" t="n">
        <v>59</v>
      </c>
      <c r="C67" s="13">
        <f>AE66</f>
        <v/>
      </c>
      <c r="D67" s="13">
        <f>AB66</f>
        <v/>
      </c>
      <c r="E67" s="13">
        <f>AC66</f>
        <v/>
      </c>
      <c r="F67" s="13">
        <f>AF66</f>
        <v/>
      </c>
      <c r="G67" s="14">
        <f>IF(C67&gt;0,MAX(0,1-F67/C67),0)</f>
        <v/>
      </c>
      <c r="H67" s="22">
        <f>G67*Inputs!$C$14</f>
        <v/>
      </c>
      <c r="I67" s="13">
        <f>IF(AND(AJ66&lt;&gt;"yes",B67&lt;=Inputs!$C$15),Inputs!$C$6,0)</f>
        <v/>
      </c>
      <c r="J67" s="13">
        <f>IF(I67&lt;=0,0,MIN(I67/(1-0),$E67))</f>
        <v/>
      </c>
      <c r="K67" s="13">
        <f>J67*(1-0)</f>
        <v/>
      </c>
      <c r="L67" s="13">
        <f>I67-K67</f>
        <v/>
      </c>
      <c r="M67" s="13">
        <f>IF(L67&lt;=0,0,MIN(L67/(1-$H67),$C67))</f>
        <v/>
      </c>
      <c r="N67" s="13">
        <f>M67*(1-$H67)</f>
        <v/>
      </c>
      <c r="O67" s="13">
        <f>L67-N67</f>
        <v/>
      </c>
      <c r="P67" s="13">
        <f>IF(O67&lt;=0,0,MIN(O67/(1-Inputs!$C$13),$D67))</f>
        <v/>
      </c>
      <c r="Q67" s="13">
        <f>P67*(1-Inputs!$C$13)</f>
        <v/>
      </c>
      <c r="R67" s="13">
        <f>O67-Q67</f>
        <v/>
      </c>
      <c r="S67" s="13">
        <f>J67*(0)+M67*($H67)+P67*(Inputs!$C$13)</f>
        <v/>
      </c>
      <c r="T67" s="13">
        <f>M67</f>
        <v/>
      </c>
      <c r="U67" s="13">
        <f>P67</f>
        <v/>
      </c>
      <c r="V67" s="13">
        <f>J67</f>
        <v/>
      </c>
      <c r="W67" s="13">
        <f>C67-T67</f>
        <v/>
      </c>
      <c r="X67" s="13">
        <f>D67-U67</f>
        <v/>
      </c>
      <c r="Y67" s="13">
        <f>E67-V67</f>
        <v/>
      </c>
      <c r="Z67" s="13">
        <f>IF(C67&gt;0,F67-T67*F67/C67,F67)</f>
        <v/>
      </c>
      <c r="AA67" s="13">
        <f>W67*(1+Inputs!$C$11)</f>
        <v/>
      </c>
      <c r="AB67" s="13">
        <f>X67*(1+Inputs!$C$11)</f>
        <v/>
      </c>
      <c r="AC67" s="13">
        <f>Y67*(1+Inputs!$C$11)</f>
        <v/>
      </c>
      <c r="AD67" s="13">
        <f>AA67*Inputs!$C$12*Inputs!$C$14</f>
        <v/>
      </c>
      <c r="AE67" s="13">
        <f>AA67-AD67</f>
        <v/>
      </c>
      <c r="AF67" s="13">
        <f>Z67+AE67*Inputs!$C$12*(1-Inputs!$C$14)</f>
        <v/>
      </c>
      <c r="AG67" s="13">
        <f>AE67+AB67+AC67</f>
        <v/>
      </c>
      <c r="AH67" s="13">
        <f>AI66+S67</f>
        <v/>
      </c>
      <c r="AI67" s="13">
        <f>AH67+AD67</f>
        <v/>
      </c>
      <c r="AJ67" s="23">
        <f>IF(OR(AJ66="yes",AND(AND(AJ66&lt;&gt;"yes",B67&lt;=Inputs!$C$15),R67&gt;1)),"yes","no")</f>
        <v/>
      </c>
    </row>
    <row r="68">
      <c r="B68" s="21" t="n">
        <v>60</v>
      </c>
      <c r="C68" s="13">
        <f>AE67</f>
        <v/>
      </c>
      <c r="D68" s="13">
        <f>AB67</f>
        <v/>
      </c>
      <c r="E68" s="13">
        <f>AC67</f>
        <v/>
      </c>
      <c r="F68" s="13">
        <f>AF67</f>
        <v/>
      </c>
      <c r="G68" s="14">
        <f>IF(C68&gt;0,MAX(0,1-F68/C68),0)</f>
        <v/>
      </c>
      <c r="H68" s="22">
        <f>G68*Inputs!$C$14</f>
        <v/>
      </c>
      <c r="I68" s="13">
        <f>IF(AND(AJ67&lt;&gt;"yes",B68&lt;=Inputs!$C$15),Inputs!$C$6,0)</f>
        <v/>
      </c>
      <c r="J68" s="13">
        <f>IF(I68&lt;=0,0,MIN(I68/(1-0),$E68))</f>
        <v/>
      </c>
      <c r="K68" s="13">
        <f>J68*(1-0)</f>
        <v/>
      </c>
      <c r="L68" s="13">
        <f>I68-K68</f>
        <v/>
      </c>
      <c r="M68" s="13">
        <f>IF(L68&lt;=0,0,MIN(L68/(1-$H68),$C68))</f>
        <v/>
      </c>
      <c r="N68" s="13">
        <f>M68*(1-$H68)</f>
        <v/>
      </c>
      <c r="O68" s="13">
        <f>L68-N68</f>
        <v/>
      </c>
      <c r="P68" s="13">
        <f>IF(O68&lt;=0,0,MIN(O68/(1-Inputs!$C$13),$D68))</f>
        <v/>
      </c>
      <c r="Q68" s="13">
        <f>P68*(1-Inputs!$C$13)</f>
        <v/>
      </c>
      <c r="R68" s="13">
        <f>O68-Q68</f>
        <v/>
      </c>
      <c r="S68" s="13">
        <f>J68*(0)+M68*($H68)+P68*(Inputs!$C$13)</f>
        <v/>
      </c>
      <c r="T68" s="13">
        <f>M68</f>
        <v/>
      </c>
      <c r="U68" s="13">
        <f>P68</f>
        <v/>
      </c>
      <c r="V68" s="13">
        <f>J68</f>
        <v/>
      </c>
      <c r="W68" s="13">
        <f>C68-T68</f>
        <v/>
      </c>
      <c r="X68" s="13">
        <f>D68-U68</f>
        <v/>
      </c>
      <c r="Y68" s="13">
        <f>E68-V68</f>
        <v/>
      </c>
      <c r="Z68" s="13">
        <f>IF(C68&gt;0,F68-T68*F68/C68,F68)</f>
        <v/>
      </c>
      <c r="AA68" s="13">
        <f>W68*(1+Inputs!$C$11)</f>
        <v/>
      </c>
      <c r="AB68" s="13">
        <f>X68*(1+Inputs!$C$11)</f>
        <v/>
      </c>
      <c r="AC68" s="13">
        <f>Y68*(1+Inputs!$C$11)</f>
        <v/>
      </c>
      <c r="AD68" s="13">
        <f>AA68*Inputs!$C$12*Inputs!$C$14</f>
        <v/>
      </c>
      <c r="AE68" s="13">
        <f>AA68-AD68</f>
        <v/>
      </c>
      <c r="AF68" s="13">
        <f>Z68+AE68*Inputs!$C$12*(1-Inputs!$C$14)</f>
        <v/>
      </c>
      <c r="AG68" s="13">
        <f>AE68+AB68+AC68</f>
        <v/>
      </c>
      <c r="AH68" s="13">
        <f>AI67+S68</f>
        <v/>
      </c>
      <c r="AI68" s="13">
        <f>AH68+AD68</f>
        <v/>
      </c>
      <c r="AJ68" s="23">
        <f>IF(OR(AJ67="yes",AND(AND(AJ67&lt;&gt;"yes",B68&lt;=Inputs!$C$15),R68&gt;1)),"yes","no")</f>
        <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B2:AJ68"/>
  <sheetViews>
    <sheetView showGridLines="0" workbookViewId="0">
      <selection activeCell="A1" sqref="A1"/>
    </sheetView>
  </sheetViews>
  <sheetFormatPr baseColWidth="8" defaultRowHeight="15"/>
  <cols>
    <col width="3" customWidth="1" min="1" max="1"/>
    <col width="7" customWidth="1" min="2" max="2"/>
    <col width="15" customWidth="1" min="3" max="3"/>
    <col width="15" customWidth="1" min="4" max="4"/>
    <col width="14" customWidth="1" min="5" max="5"/>
    <col width="14" customWidth="1" min="6" max="6"/>
    <col width="11" customWidth="1" min="7" max="7"/>
    <col width="10"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4" customWidth="1" min="19" max="19"/>
    <col width="14" customWidth="1" min="20" max="20"/>
    <col width="14" customWidth="1" min="21" max="21"/>
    <col width="13" customWidth="1" min="22" max="22"/>
    <col width="14" customWidth="1" min="23" max="23"/>
    <col width="14" customWidth="1" min="24" max="24"/>
    <col width="13" customWidth="1" min="25" max="25"/>
    <col width="13" customWidth="1" min="26" max="26"/>
    <col width="14" customWidth="1" min="27" max="27"/>
    <col width="14" customWidth="1" min="28" max="28"/>
    <col width="13" customWidth="1" min="29" max="29"/>
    <col width="13" customWidth="1" min="30" max="30"/>
    <col width="14" customWidth="1" min="31" max="31"/>
    <col width="13" customWidth="1" min="32" max="32"/>
    <col width="15" customWidth="1" min="33" max="33"/>
    <col width="14" customWidth="1" min="34" max="34"/>
    <col width="15" customWidth="1" min="35" max="35"/>
    <col width="9" customWidth="1" min="36" max="36"/>
  </cols>
  <sheetData>
    <row r="2">
      <c r="B2" s="1" t="inlineStr">
        <is>
          <t>Proportional</t>
        </is>
      </c>
    </row>
    <row r="3">
      <c r="B3" s="2" t="inlineStr">
        <is>
          <t>Draw a fixed share from every account each year, in proportion to its balance. Sounds balanced; touches the Roth from year one.</t>
        </is>
      </c>
    </row>
    <row r="4">
      <c r="B4" s="16" t="inlineStr">
        <is>
          <t>Every column is shown so the arithmetic can be checked. The summary is at the top; the rows below it are where it comes from.</t>
        </is>
      </c>
    </row>
    <row r="6">
      <c r="D6" s="6" t="inlineStr">
        <is>
          <t>Years lasted</t>
        </is>
      </c>
      <c r="E6" s="17">
        <f>IFERROR(MATCH("yes",$AJ$9:$AJ$68,0)-1,Inputs!$C$15)</f>
        <v/>
      </c>
      <c r="F6" s="6" t="inlineStr">
        <is>
          <t>Lifetime tax</t>
        </is>
      </c>
      <c r="G6" s="18">
        <f>IFERROR(INDEX($AH$9:$AH$68,MATCH("yes",$AJ$9:$AJ$68,0)),INDEX($AI$9:$AI$68,Inputs!$C$15))</f>
        <v/>
      </c>
      <c r="H6" s="6" t="inlineStr">
        <is>
          <t>Tax per year</t>
        </is>
      </c>
      <c r="I6" s="18">
        <f>IF(E6&gt;0,G6/E6,0)</f>
        <v/>
      </c>
      <c r="J6" s="6" t="inlineStr">
        <is>
          <t>Tax as a share of spending</t>
        </is>
      </c>
      <c r="L6" s="19">
        <f>IF(E6&gt;0,G6/(E6*Inputs!$C$6),0)</f>
        <v/>
      </c>
      <c r="N6" s="6" t="inlineStr">
        <is>
          <t>Left at the end</t>
        </is>
      </c>
      <c r="O6" s="18">
        <f>IFERROR(IF(MATCH("yes",$AJ$9:$AJ$68,0)&gt;0,0),INDEX($AG$9:$AG$68,Inputs!$C$15))</f>
        <v/>
      </c>
    </row>
    <row r="8" ht="30" customHeight="1">
      <c r="B8" s="20" t="inlineStr">
        <is>
          <t>Year</t>
        </is>
      </c>
      <c r="C8" s="20" t="inlineStr">
        <is>
          <t>Taxable start</t>
        </is>
      </c>
      <c r="D8" s="20" t="inlineStr">
        <is>
          <t>Deferred start</t>
        </is>
      </c>
      <c r="E8" s="20" t="inlineStr">
        <is>
          <t>Roth start</t>
        </is>
      </c>
      <c r="F8" s="20" t="inlineStr">
        <is>
          <t>Basis start</t>
        </is>
      </c>
      <c r="G8" s="20" t="inlineStr">
        <is>
          <t>Gain frac</t>
        </is>
      </c>
      <c r="H8" s="20" t="inlineStr">
        <is>
          <t>CG rate</t>
        </is>
      </c>
      <c r="I8" s="20" t="inlineStr">
        <is>
          <t>Need</t>
        </is>
      </c>
      <c r="J8" s="20" t="inlineStr">
        <is>
          <t>Gross 1</t>
        </is>
      </c>
      <c r="K8" s="20" t="inlineStr">
        <is>
          <t>Net 1</t>
        </is>
      </c>
      <c r="L8" s="20" t="inlineStr">
        <is>
          <t>Still need</t>
        </is>
      </c>
      <c r="M8" s="20" t="inlineStr">
        <is>
          <t>Gross 2</t>
        </is>
      </c>
      <c r="N8" s="20" t="inlineStr">
        <is>
          <t>Net 2</t>
        </is>
      </c>
      <c r="O8" s="20" t="inlineStr">
        <is>
          <t>Still need</t>
        </is>
      </c>
      <c r="P8" s="20" t="inlineStr">
        <is>
          <t>Gross 3</t>
        </is>
      </c>
      <c r="Q8" s="20" t="inlineStr">
        <is>
          <t>Net 3</t>
        </is>
      </c>
      <c r="R8" s="20" t="inlineStr">
        <is>
          <t>Shortfall</t>
        </is>
      </c>
      <c r="S8" s="20" t="inlineStr">
        <is>
          <t>Tax this year</t>
        </is>
      </c>
      <c r="T8" s="20" t="inlineStr">
        <is>
          <t>Taxable drawn</t>
        </is>
      </c>
      <c r="U8" s="20" t="inlineStr">
        <is>
          <t>Deferred drawn</t>
        </is>
      </c>
      <c r="V8" s="20" t="inlineStr">
        <is>
          <t>Roth drawn</t>
        </is>
      </c>
      <c r="W8" s="20" t="inlineStr">
        <is>
          <t>Taxable net</t>
        </is>
      </c>
      <c r="X8" s="20" t="inlineStr">
        <is>
          <t>Deferred net</t>
        </is>
      </c>
      <c r="Y8" s="20" t="inlineStr">
        <is>
          <t>Roth net</t>
        </is>
      </c>
      <c r="Z8" s="20" t="inlineStr">
        <is>
          <t>Basis after</t>
        </is>
      </c>
      <c r="AA8" s="20" t="inlineStr">
        <is>
          <t>Taxable grown</t>
        </is>
      </c>
      <c r="AB8" s="20" t="inlineStr">
        <is>
          <t>Deferred end</t>
        </is>
      </c>
      <c r="AC8" s="20" t="inlineStr">
        <is>
          <t>Roth end</t>
        </is>
      </c>
      <c r="AD8" s="20" t="inlineStr">
        <is>
          <t>Dividend tax</t>
        </is>
      </c>
      <c r="AE8" s="20" t="inlineStr">
        <is>
          <t>Taxable end</t>
        </is>
      </c>
      <c r="AF8" s="20" t="inlineStr">
        <is>
          <t>Basis end</t>
        </is>
      </c>
      <c r="AG8" s="20" t="inlineStr">
        <is>
          <t>Total end</t>
        </is>
      </c>
      <c r="AH8" s="20" t="inlineStr">
        <is>
          <t>Cum tax</t>
        </is>
      </c>
      <c r="AI8" s="20" t="inlineStr">
        <is>
          <t>Cum tax + drag</t>
        </is>
      </c>
      <c r="AJ8" s="20" t="inlineStr">
        <is>
          <t>Out?</t>
        </is>
      </c>
    </row>
    <row r="9">
      <c r="B9" s="21" t="n">
        <v>1</v>
      </c>
      <c r="C9" s="13">
        <f>Inputs!$C$7</f>
        <v/>
      </c>
      <c r="D9" s="13">
        <f>Inputs!$C$8</f>
        <v/>
      </c>
      <c r="E9" s="13">
        <f>Inputs!$C$9</f>
        <v/>
      </c>
      <c r="F9" s="13">
        <f>Inputs!$C$7*Inputs!$C$10</f>
        <v/>
      </c>
      <c r="G9" s="14">
        <f>IF(C9&gt;0,MAX(0,1-F9/C9),0)</f>
        <v/>
      </c>
      <c r="H9" s="22">
        <f>G9*Inputs!$C$14</f>
        <v/>
      </c>
      <c r="I9" s="13">
        <f>IF(AND("no"&lt;&gt;"yes",B9&lt;=Inputs!$C$15),Inputs!$C$6,0)</f>
        <v/>
      </c>
      <c r="J9" s="13">
        <f>IF(OR(NOT(AND("no"&lt;&gt;"yes",B9&lt;=Inputs!$C$15)),(C9+D9+E9)&lt;=0),0,MIN((Inputs!$C$6*C9/(C9+D9+E9))/(1-$H9),C9))</f>
        <v/>
      </c>
      <c r="K9" s="13">
        <f>J9*(1-$H9)</f>
        <v/>
      </c>
      <c r="L9" s="13">
        <f>K9+N9+Q9</f>
        <v/>
      </c>
      <c r="M9" s="13">
        <f>IF(OR(NOT(AND("no"&lt;&gt;"yes",B9&lt;=Inputs!$C$15)),(C9+D9+E9)&lt;=0),0,MIN((Inputs!$C$6*D9/(C9+D9+E9))/(1-Inputs!$C$13),D9))</f>
        <v/>
      </c>
      <c r="N9" s="13">
        <f>M9*(1-Inputs!$C$13)</f>
        <v/>
      </c>
      <c r="O9" s="13">
        <f>C9-J9+D9-M9+E9-P9</f>
        <v/>
      </c>
      <c r="P9" s="13">
        <f>IF(OR(NOT(AND("no"&lt;&gt;"yes",B9&lt;=Inputs!$C$15)),(C9+D9+E9)&lt;=0),0,MIN(Inputs!$C$6*E9/(C9+D9+E9),E9))</f>
        <v/>
      </c>
      <c r="Q9" s="13">
        <f>P9</f>
        <v/>
      </c>
      <c r="R9" s="13">
        <f>IF(AND(L9&lt;I9-1,O9&lt;=0),I9-L9,0)</f>
        <v/>
      </c>
      <c r="S9" s="13">
        <f>J9*$H9+M9*Inputs!$C$13</f>
        <v/>
      </c>
      <c r="T9" s="13">
        <f>J9</f>
        <v/>
      </c>
      <c r="U9" s="13">
        <f>M9</f>
        <v/>
      </c>
      <c r="V9" s="13">
        <f>P9</f>
        <v/>
      </c>
      <c r="W9" s="13">
        <f>C9-T9</f>
        <v/>
      </c>
      <c r="X9" s="13">
        <f>D9-U9</f>
        <v/>
      </c>
      <c r="Y9" s="13">
        <f>E9-V9</f>
        <v/>
      </c>
      <c r="Z9" s="13">
        <f>IF(C9&gt;0,F9-T9*F9/C9,F9)</f>
        <v/>
      </c>
      <c r="AA9" s="13">
        <f>W9*(1+Inputs!$C$11)</f>
        <v/>
      </c>
      <c r="AB9" s="13">
        <f>X9*(1+Inputs!$C$11)</f>
        <v/>
      </c>
      <c r="AC9" s="13">
        <f>Y9*(1+Inputs!$C$11)</f>
        <v/>
      </c>
      <c r="AD9" s="13">
        <f>AA9*Inputs!$C$12*Inputs!$C$14</f>
        <v/>
      </c>
      <c r="AE9" s="13">
        <f>AA9-AD9</f>
        <v/>
      </c>
      <c r="AF9" s="13">
        <f>Z9+AE9*Inputs!$C$12*(1-Inputs!$C$14)</f>
        <v/>
      </c>
      <c r="AG9" s="13">
        <f>AE9+AB9+AC9</f>
        <v/>
      </c>
      <c r="AH9" s="13">
        <f>0+S9</f>
        <v/>
      </c>
      <c r="AI9" s="13">
        <f>AH9+AD9</f>
        <v/>
      </c>
      <c r="AJ9" s="23">
        <f>IF(OR("no"="yes",AND(AND("no"&lt;&gt;"yes",B9&lt;=Inputs!$C$15),R9&gt;1)),"yes","no")</f>
        <v/>
      </c>
    </row>
    <row r="10">
      <c r="B10" s="21" t="n">
        <v>2</v>
      </c>
      <c r="C10" s="13">
        <f>AE9</f>
        <v/>
      </c>
      <c r="D10" s="13">
        <f>AB9</f>
        <v/>
      </c>
      <c r="E10" s="13">
        <f>AC9</f>
        <v/>
      </c>
      <c r="F10" s="13">
        <f>AF9</f>
        <v/>
      </c>
      <c r="G10" s="14">
        <f>IF(C10&gt;0,MAX(0,1-F10/C10),0)</f>
        <v/>
      </c>
      <c r="H10" s="22">
        <f>G10*Inputs!$C$14</f>
        <v/>
      </c>
      <c r="I10" s="13">
        <f>IF(AND(AJ9&lt;&gt;"yes",B10&lt;=Inputs!$C$15),Inputs!$C$6,0)</f>
        <v/>
      </c>
      <c r="J10" s="13">
        <f>IF(OR(NOT(AND(AJ9&lt;&gt;"yes",B10&lt;=Inputs!$C$15)),(C10+D10+E10)&lt;=0),0,MIN((Inputs!$C$6*C10/(C10+D10+E10))/(1-$H10),C10))</f>
        <v/>
      </c>
      <c r="K10" s="13">
        <f>J10*(1-$H10)</f>
        <v/>
      </c>
      <c r="L10" s="13">
        <f>K10+N10+Q10</f>
        <v/>
      </c>
      <c r="M10" s="13">
        <f>IF(OR(NOT(AND(AJ9&lt;&gt;"yes",B10&lt;=Inputs!$C$15)),(C10+D10+E10)&lt;=0),0,MIN((Inputs!$C$6*D10/(C10+D10+E10))/(1-Inputs!$C$13),D10))</f>
        <v/>
      </c>
      <c r="N10" s="13">
        <f>M10*(1-Inputs!$C$13)</f>
        <v/>
      </c>
      <c r="O10" s="13">
        <f>C10-J10+D10-M10+E10-P10</f>
        <v/>
      </c>
      <c r="P10" s="13">
        <f>IF(OR(NOT(AND(AJ9&lt;&gt;"yes",B10&lt;=Inputs!$C$15)),(C10+D10+E10)&lt;=0),0,MIN(Inputs!$C$6*E10/(C10+D10+E10),E10))</f>
        <v/>
      </c>
      <c r="Q10" s="13">
        <f>P10</f>
        <v/>
      </c>
      <c r="R10" s="13">
        <f>IF(AND(L10&lt;I10-1,O10&lt;=0),I10-L10,0)</f>
        <v/>
      </c>
      <c r="S10" s="13">
        <f>J10*$H10+M10*Inputs!$C$13</f>
        <v/>
      </c>
      <c r="T10" s="13">
        <f>J10</f>
        <v/>
      </c>
      <c r="U10" s="13">
        <f>M10</f>
        <v/>
      </c>
      <c r="V10" s="13">
        <f>P10</f>
        <v/>
      </c>
      <c r="W10" s="13">
        <f>C10-T10</f>
        <v/>
      </c>
      <c r="X10" s="13">
        <f>D10-U10</f>
        <v/>
      </c>
      <c r="Y10" s="13">
        <f>E10-V10</f>
        <v/>
      </c>
      <c r="Z10" s="13">
        <f>IF(C10&gt;0,F10-T10*F10/C10,F10)</f>
        <v/>
      </c>
      <c r="AA10" s="13">
        <f>W10*(1+Inputs!$C$11)</f>
        <v/>
      </c>
      <c r="AB10" s="13">
        <f>X10*(1+Inputs!$C$11)</f>
        <v/>
      </c>
      <c r="AC10" s="13">
        <f>Y10*(1+Inputs!$C$11)</f>
        <v/>
      </c>
      <c r="AD10" s="13">
        <f>AA10*Inputs!$C$12*Inputs!$C$14</f>
        <v/>
      </c>
      <c r="AE10" s="13">
        <f>AA10-AD10</f>
        <v/>
      </c>
      <c r="AF10" s="13">
        <f>Z10+AE10*Inputs!$C$12*(1-Inputs!$C$14)</f>
        <v/>
      </c>
      <c r="AG10" s="13">
        <f>AE10+AB10+AC10</f>
        <v/>
      </c>
      <c r="AH10" s="13">
        <f>AI9+S10</f>
        <v/>
      </c>
      <c r="AI10" s="13">
        <f>AH10+AD10</f>
        <v/>
      </c>
      <c r="AJ10" s="23">
        <f>IF(OR(AJ9="yes",AND(AND(AJ9&lt;&gt;"yes",B10&lt;=Inputs!$C$15),R10&gt;1)),"yes","no")</f>
        <v/>
      </c>
    </row>
    <row r="11">
      <c r="B11" s="21" t="n">
        <v>3</v>
      </c>
      <c r="C11" s="13">
        <f>AE10</f>
        <v/>
      </c>
      <c r="D11" s="13">
        <f>AB10</f>
        <v/>
      </c>
      <c r="E11" s="13">
        <f>AC10</f>
        <v/>
      </c>
      <c r="F11" s="13">
        <f>AF10</f>
        <v/>
      </c>
      <c r="G11" s="14">
        <f>IF(C11&gt;0,MAX(0,1-F11/C11),0)</f>
        <v/>
      </c>
      <c r="H11" s="22">
        <f>G11*Inputs!$C$14</f>
        <v/>
      </c>
      <c r="I11" s="13">
        <f>IF(AND(AJ10&lt;&gt;"yes",B11&lt;=Inputs!$C$15),Inputs!$C$6,0)</f>
        <v/>
      </c>
      <c r="J11" s="13">
        <f>IF(OR(NOT(AND(AJ10&lt;&gt;"yes",B11&lt;=Inputs!$C$15)),(C11+D11+E11)&lt;=0),0,MIN((Inputs!$C$6*C11/(C11+D11+E11))/(1-$H11),C11))</f>
        <v/>
      </c>
      <c r="K11" s="13">
        <f>J11*(1-$H11)</f>
        <v/>
      </c>
      <c r="L11" s="13">
        <f>K11+N11+Q11</f>
        <v/>
      </c>
      <c r="M11" s="13">
        <f>IF(OR(NOT(AND(AJ10&lt;&gt;"yes",B11&lt;=Inputs!$C$15)),(C11+D11+E11)&lt;=0),0,MIN((Inputs!$C$6*D11/(C11+D11+E11))/(1-Inputs!$C$13),D11))</f>
        <v/>
      </c>
      <c r="N11" s="13">
        <f>M11*(1-Inputs!$C$13)</f>
        <v/>
      </c>
      <c r="O11" s="13">
        <f>C11-J11+D11-M11+E11-P11</f>
        <v/>
      </c>
      <c r="P11" s="13">
        <f>IF(OR(NOT(AND(AJ10&lt;&gt;"yes",B11&lt;=Inputs!$C$15)),(C11+D11+E11)&lt;=0),0,MIN(Inputs!$C$6*E11/(C11+D11+E11),E11))</f>
        <v/>
      </c>
      <c r="Q11" s="13">
        <f>P11</f>
        <v/>
      </c>
      <c r="R11" s="13">
        <f>IF(AND(L11&lt;I11-1,O11&lt;=0),I11-L11,0)</f>
        <v/>
      </c>
      <c r="S11" s="13">
        <f>J11*$H11+M11*Inputs!$C$13</f>
        <v/>
      </c>
      <c r="T11" s="13">
        <f>J11</f>
        <v/>
      </c>
      <c r="U11" s="13">
        <f>M11</f>
        <v/>
      </c>
      <c r="V11" s="13">
        <f>P11</f>
        <v/>
      </c>
      <c r="W11" s="13">
        <f>C11-T11</f>
        <v/>
      </c>
      <c r="X11" s="13">
        <f>D11-U11</f>
        <v/>
      </c>
      <c r="Y11" s="13">
        <f>E11-V11</f>
        <v/>
      </c>
      <c r="Z11" s="13">
        <f>IF(C11&gt;0,F11-T11*F11/C11,F11)</f>
        <v/>
      </c>
      <c r="AA11" s="13">
        <f>W11*(1+Inputs!$C$11)</f>
        <v/>
      </c>
      <c r="AB11" s="13">
        <f>X11*(1+Inputs!$C$11)</f>
        <v/>
      </c>
      <c r="AC11" s="13">
        <f>Y11*(1+Inputs!$C$11)</f>
        <v/>
      </c>
      <c r="AD11" s="13">
        <f>AA11*Inputs!$C$12*Inputs!$C$14</f>
        <v/>
      </c>
      <c r="AE11" s="13">
        <f>AA11-AD11</f>
        <v/>
      </c>
      <c r="AF11" s="13">
        <f>Z11+AE11*Inputs!$C$12*(1-Inputs!$C$14)</f>
        <v/>
      </c>
      <c r="AG11" s="13">
        <f>AE11+AB11+AC11</f>
        <v/>
      </c>
      <c r="AH11" s="13">
        <f>AI10+S11</f>
        <v/>
      </c>
      <c r="AI11" s="13">
        <f>AH11+AD11</f>
        <v/>
      </c>
      <c r="AJ11" s="23">
        <f>IF(OR(AJ10="yes",AND(AND(AJ10&lt;&gt;"yes",B11&lt;=Inputs!$C$15),R11&gt;1)),"yes","no")</f>
        <v/>
      </c>
    </row>
    <row r="12">
      <c r="B12" s="21" t="n">
        <v>4</v>
      </c>
      <c r="C12" s="13">
        <f>AE11</f>
        <v/>
      </c>
      <c r="D12" s="13">
        <f>AB11</f>
        <v/>
      </c>
      <c r="E12" s="13">
        <f>AC11</f>
        <v/>
      </c>
      <c r="F12" s="13">
        <f>AF11</f>
        <v/>
      </c>
      <c r="G12" s="14">
        <f>IF(C12&gt;0,MAX(0,1-F12/C12),0)</f>
        <v/>
      </c>
      <c r="H12" s="22">
        <f>G12*Inputs!$C$14</f>
        <v/>
      </c>
      <c r="I12" s="13">
        <f>IF(AND(AJ11&lt;&gt;"yes",B12&lt;=Inputs!$C$15),Inputs!$C$6,0)</f>
        <v/>
      </c>
      <c r="J12" s="13">
        <f>IF(OR(NOT(AND(AJ11&lt;&gt;"yes",B12&lt;=Inputs!$C$15)),(C12+D12+E12)&lt;=0),0,MIN((Inputs!$C$6*C12/(C12+D12+E12))/(1-$H12),C12))</f>
        <v/>
      </c>
      <c r="K12" s="13">
        <f>J12*(1-$H12)</f>
        <v/>
      </c>
      <c r="L12" s="13">
        <f>K12+N12+Q12</f>
        <v/>
      </c>
      <c r="M12" s="13">
        <f>IF(OR(NOT(AND(AJ11&lt;&gt;"yes",B12&lt;=Inputs!$C$15)),(C12+D12+E12)&lt;=0),0,MIN((Inputs!$C$6*D12/(C12+D12+E12))/(1-Inputs!$C$13),D12))</f>
        <v/>
      </c>
      <c r="N12" s="13">
        <f>M12*(1-Inputs!$C$13)</f>
        <v/>
      </c>
      <c r="O12" s="13">
        <f>C12-J12+D12-M12+E12-P12</f>
        <v/>
      </c>
      <c r="P12" s="13">
        <f>IF(OR(NOT(AND(AJ11&lt;&gt;"yes",B12&lt;=Inputs!$C$15)),(C12+D12+E12)&lt;=0),0,MIN(Inputs!$C$6*E12/(C12+D12+E12),E12))</f>
        <v/>
      </c>
      <c r="Q12" s="13">
        <f>P12</f>
        <v/>
      </c>
      <c r="R12" s="13">
        <f>IF(AND(L12&lt;I12-1,O12&lt;=0),I12-L12,0)</f>
        <v/>
      </c>
      <c r="S12" s="13">
        <f>J12*$H12+M12*Inputs!$C$13</f>
        <v/>
      </c>
      <c r="T12" s="13">
        <f>J12</f>
        <v/>
      </c>
      <c r="U12" s="13">
        <f>M12</f>
        <v/>
      </c>
      <c r="V12" s="13">
        <f>P12</f>
        <v/>
      </c>
      <c r="W12" s="13">
        <f>C12-T12</f>
        <v/>
      </c>
      <c r="X12" s="13">
        <f>D12-U12</f>
        <v/>
      </c>
      <c r="Y12" s="13">
        <f>E12-V12</f>
        <v/>
      </c>
      <c r="Z12" s="13">
        <f>IF(C12&gt;0,F12-T12*F12/C12,F12)</f>
        <v/>
      </c>
      <c r="AA12" s="13">
        <f>W12*(1+Inputs!$C$11)</f>
        <v/>
      </c>
      <c r="AB12" s="13">
        <f>X12*(1+Inputs!$C$11)</f>
        <v/>
      </c>
      <c r="AC12" s="13">
        <f>Y12*(1+Inputs!$C$11)</f>
        <v/>
      </c>
      <c r="AD12" s="13">
        <f>AA12*Inputs!$C$12*Inputs!$C$14</f>
        <v/>
      </c>
      <c r="AE12" s="13">
        <f>AA12-AD12</f>
        <v/>
      </c>
      <c r="AF12" s="13">
        <f>Z12+AE12*Inputs!$C$12*(1-Inputs!$C$14)</f>
        <v/>
      </c>
      <c r="AG12" s="13">
        <f>AE12+AB12+AC12</f>
        <v/>
      </c>
      <c r="AH12" s="13">
        <f>AI11+S12</f>
        <v/>
      </c>
      <c r="AI12" s="13">
        <f>AH12+AD12</f>
        <v/>
      </c>
      <c r="AJ12" s="23">
        <f>IF(OR(AJ11="yes",AND(AND(AJ11&lt;&gt;"yes",B12&lt;=Inputs!$C$15),R12&gt;1)),"yes","no")</f>
        <v/>
      </c>
    </row>
    <row r="13">
      <c r="B13" s="21" t="n">
        <v>5</v>
      </c>
      <c r="C13" s="13">
        <f>AE12</f>
        <v/>
      </c>
      <c r="D13" s="13">
        <f>AB12</f>
        <v/>
      </c>
      <c r="E13" s="13">
        <f>AC12</f>
        <v/>
      </c>
      <c r="F13" s="13">
        <f>AF12</f>
        <v/>
      </c>
      <c r="G13" s="14">
        <f>IF(C13&gt;0,MAX(0,1-F13/C13),0)</f>
        <v/>
      </c>
      <c r="H13" s="22">
        <f>G13*Inputs!$C$14</f>
        <v/>
      </c>
      <c r="I13" s="13">
        <f>IF(AND(AJ12&lt;&gt;"yes",B13&lt;=Inputs!$C$15),Inputs!$C$6,0)</f>
        <v/>
      </c>
      <c r="J13" s="13">
        <f>IF(OR(NOT(AND(AJ12&lt;&gt;"yes",B13&lt;=Inputs!$C$15)),(C13+D13+E13)&lt;=0),0,MIN((Inputs!$C$6*C13/(C13+D13+E13))/(1-$H13),C13))</f>
        <v/>
      </c>
      <c r="K13" s="13">
        <f>J13*(1-$H13)</f>
        <v/>
      </c>
      <c r="L13" s="13">
        <f>K13+N13+Q13</f>
        <v/>
      </c>
      <c r="M13" s="13">
        <f>IF(OR(NOT(AND(AJ12&lt;&gt;"yes",B13&lt;=Inputs!$C$15)),(C13+D13+E13)&lt;=0),0,MIN((Inputs!$C$6*D13/(C13+D13+E13))/(1-Inputs!$C$13),D13))</f>
        <v/>
      </c>
      <c r="N13" s="13">
        <f>M13*(1-Inputs!$C$13)</f>
        <v/>
      </c>
      <c r="O13" s="13">
        <f>C13-J13+D13-M13+E13-P13</f>
        <v/>
      </c>
      <c r="P13" s="13">
        <f>IF(OR(NOT(AND(AJ12&lt;&gt;"yes",B13&lt;=Inputs!$C$15)),(C13+D13+E13)&lt;=0),0,MIN(Inputs!$C$6*E13/(C13+D13+E13),E13))</f>
        <v/>
      </c>
      <c r="Q13" s="13">
        <f>P13</f>
        <v/>
      </c>
      <c r="R13" s="13">
        <f>IF(AND(L13&lt;I13-1,O13&lt;=0),I13-L13,0)</f>
        <v/>
      </c>
      <c r="S13" s="13">
        <f>J13*$H13+M13*Inputs!$C$13</f>
        <v/>
      </c>
      <c r="T13" s="13">
        <f>J13</f>
        <v/>
      </c>
      <c r="U13" s="13">
        <f>M13</f>
        <v/>
      </c>
      <c r="V13" s="13">
        <f>P13</f>
        <v/>
      </c>
      <c r="W13" s="13">
        <f>C13-T13</f>
        <v/>
      </c>
      <c r="X13" s="13">
        <f>D13-U13</f>
        <v/>
      </c>
      <c r="Y13" s="13">
        <f>E13-V13</f>
        <v/>
      </c>
      <c r="Z13" s="13">
        <f>IF(C13&gt;0,F13-T13*F13/C13,F13)</f>
        <v/>
      </c>
      <c r="AA13" s="13">
        <f>W13*(1+Inputs!$C$11)</f>
        <v/>
      </c>
      <c r="AB13" s="13">
        <f>X13*(1+Inputs!$C$11)</f>
        <v/>
      </c>
      <c r="AC13" s="13">
        <f>Y13*(1+Inputs!$C$11)</f>
        <v/>
      </c>
      <c r="AD13" s="13">
        <f>AA13*Inputs!$C$12*Inputs!$C$14</f>
        <v/>
      </c>
      <c r="AE13" s="13">
        <f>AA13-AD13</f>
        <v/>
      </c>
      <c r="AF13" s="13">
        <f>Z13+AE13*Inputs!$C$12*(1-Inputs!$C$14)</f>
        <v/>
      </c>
      <c r="AG13" s="13">
        <f>AE13+AB13+AC13</f>
        <v/>
      </c>
      <c r="AH13" s="13">
        <f>AI12+S13</f>
        <v/>
      </c>
      <c r="AI13" s="13">
        <f>AH13+AD13</f>
        <v/>
      </c>
      <c r="AJ13" s="23">
        <f>IF(OR(AJ12="yes",AND(AND(AJ12&lt;&gt;"yes",B13&lt;=Inputs!$C$15),R13&gt;1)),"yes","no")</f>
        <v/>
      </c>
    </row>
    <row r="14">
      <c r="B14" s="21" t="n">
        <v>6</v>
      </c>
      <c r="C14" s="13">
        <f>AE13</f>
        <v/>
      </c>
      <c r="D14" s="13">
        <f>AB13</f>
        <v/>
      </c>
      <c r="E14" s="13">
        <f>AC13</f>
        <v/>
      </c>
      <c r="F14" s="13">
        <f>AF13</f>
        <v/>
      </c>
      <c r="G14" s="14">
        <f>IF(C14&gt;0,MAX(0,1-F14/C14),0)</f>
        <v/>
      </c>
      <c r="H14" s="22">
        <f>G14*Inputs!$C$14</f>
        <v/>
      </c>
      <c r="I14" s="13">
        <f>IF(AND(AJ13&lt;&gt;"yes",B14&lt;=Inputs!$C$15),Inputs!$C$6,0)</f>
        <v/>
      </c>
      <c r="J14" s="13">
        <f>IF(OR(NOT(AND(AJ13&lt;&gt;"yes",B14&lt;=Inputs!$C$15)),(C14+D14+E14)&lt;=0),0,MIN((Inputs!$C$6*C14/(C14+D14+E14))/(1-$H14),C14))</f>
        <v/>
      </c>
      <c r="K14" s="13">
        <f>J14*(1-$H14)</f>
        <v/>
      </c>
      <c r="L14" s="13">
        <f>K14+N14+Q14</f>
        <v/>
      </c>
      <c r="M14" s="13">
        <f>IF(OR(NOT(AND(AJ13&lt;&gt;"yes",B14&lt;=Inputs!$C$15)),(C14+D14+E14)&lt;=0),0,MIN((Inputs!$C$6*D14/(C14+D14+E14))/(1-Inputs!$C$13),D14))</f>
        <v/>
      </c>
      <c r="N14" s="13">
        <f>M14*(1-Inputs!$C$13)</f>
        <v/>
      </c>
      <c r="O14" s="13">
        <f>C14-J14+D14-M14+E14-P14</f>
        <v/>
      </c>
      <c r="P14" s="13">
        <f>IF(OR(NOT(AND(AJ13&lt;&gt;"yes",B14&lt;=Inputs!$C$15)),(C14+D14+E14)&lt;=0),0,MIN(Inputs!$C$6*E14/(C14+D14+E14),E14))</f>
        <v/>
      </c>
      <c r="Q14" s="13">
        <f>P14</f>
        <v/>
      </c>
      <c r="R14" s="13">
        <f>IF(AND(L14&lt;I14-1,O14&lt;=0),I14-L14,0)</f>
        <v/>
      </c>
      <c r="S14" s="13">
        <f>J14*$H14+M14*Inputs!$C$13</f>
        <v/>
      </c>
      <c r="T14" s="13">
        <f>J14</f>
        <v/>
      </c>
      <c r="U14" s="13">
        <f>M14</f>
        <v/>
      </c>
      <c r="V14" s="13">
        <f>P14</f>
        <v/>
      </c>
      <c r="W14" s="13">
        <f>C14-T14</f>
        <v/>
      </c>
      <c r="X14" s="13">
        <f>D14-U14</f>
        <v/>
      </c>
      <c r="Y14" s="13">
        <f>E14-V14</f>
        <v/>
      </c>
      <c r="Z14" s="13">
        <f>IF(C14&gt;0,F14-T14*F14/C14,F14)</f>
        <v/>
      </c>
      <c r="AA14" s="13">
        <f>W14*(1+Inputs!$C$11)</f>
        <v/>
      </c>
      <c r="AB14" s="13">
        <f>X14*(1+Inputs!$C$11)</f>
        <v/>
      </c>
      <c r="AC14" s="13">
        <f>Y14*(1+Inputs!$C$11)</f>
        <v/>
      </c>
      <c r="AD14" s="13">
        <f>AA14*Inputs!$C$12*Inputs!$C$14</f>
        <v/>
      </c>
      <c r="AE14" s="13">
        <f>AA14-AD14</f>
        <v/>
      </c>
      <c r="AF14" s="13">
        <f>Z14+AE14*Inputs!$C$12*(1-Inputs!$C$14)</f>
        <v/>
      </c>
      <c r="AG14" s="13">
        <f>AE14+AB14+AC14</f>
        <v/>
      </c>
      <c r="AH14" s="13">
        <f>AI13+S14</f>
        <v/>
      </c>
      <c r="AI14" s="13">
        <f>AH14+AD14</f>
        <v/>
      </c>
      <c r="AJ14" s="23">
        <f>IF(OR(AJ13="yes",AND(AND(AJ13&lt;&gt;"yes",B14&lt;=Inputs!$C$15),R14&gt;1)),"yes","no")</f>
        <v/>
      </c>
    </row>
    <row r="15">
      <c r="B15" s="21" t="n">
        <v>7</v>
      </c>
      <c r="C15" s="13">
        <f>AE14</f>
        <v/>
      </c>
      <c r="D15" s="13">
        <f>AB14</f>
        <v/>
      </c>
      <c r="E15" s="13">
        <f>AC14</f>
        <v/>
      </c>
      <c r="F15" s="13">
        <f>AF14</f>
        <v/>
      </c>
      <c r="G15" s="14">
        <f>IF(C15&gt;0,MAX(0,1-F15/C15),0)</f>
        <v/>
      </c>
      <c r="H15" s="22">
        <f>G15*Inputs!$C$14</f>
        <v/>
      </c>
      <c r="I15" s="13">
        <f>IF(AND(AJ14&lt;&gt;"yes",B15&lt;=Inputs!$C$15),Inputs!$C$6,0)</f>
        <v/>
      </c>
      <c r="J15" s="13">
        <f>IF(OR(NOT(AND(AJ14&lt;&gt;"yes",B15&lt;=Inputs!$C$15)),(C15+D15+E15)&lt;=0),0,MIN((Inputs!$C$6*C15/(C15+D15+E15))/(1-$H15),C15))</f>
        <v/>
      </c>
      <c r="K15" s="13">
        <f>J15*(1-$H15)</f>
        <v/>
      </c>
      <c r="L15" s="13">
        <f>K15+N15+Q15</f>
        <v/>
      </c>
      <c r="M15" s="13">
        <f>IF(OR(NOT(AND(AJ14&lt;&gt;"yes",B15&lt;=Inputs!$C$15)),(C15+D15+E15)&lt;=0),0,MIN((Inputs!$C$6*D15/(C15+D15+E15))/(1-Inputs!$C$13),D15))</f>
        <v/>
      </c>
      <c r="N15" s="13">
        <f>M15*(1-Inputs!$C$13)</f>
        <v/>
      </c>
      <c r="O15" s="13">
        <f>C15-J15+D15-M15+E15-P15</f>
        <v/>
      </c>
      <c r="P15" s="13">
        <f>IF(OR(NOT(AND(AJ14&lt;&gt;"yes",B15&lt;=Inputs!$C$15)),(C15+D15+E15)&lt;=0),0,MIN(Inputs!$C$6*E15/(C15+D15+E15),E15))</f>
        <v/>
      </c>
      <c r="Q15" s="13">
        <f>P15</f>
        <v/>
      </c>
      <c r="R15" s="13">
        <f>IF(AND(L15&lt;I15-1,O15&lt;=0),I15-L15,0)</f>
        <v/>
      </c>
      <c r="S15" s="13">
        <f>J15*$H15+M15*Inputs!$C$13</f>
        <v/>
      </c>
      <c r="T15" s="13">
        <f>J15</f>
        <v/>
      </c>
      <c r="U15" s="13">
        <f>M15</f>
        <v/>
      </c>
      <c r="V15" s="13">
        <f>P15</f>
        <v/>
      </c>
      <c r="W15" s="13">
        <f>C15-T15</f>
        <v/>
      </c>
      <c r="X15" s="13">
        <f>D15-U15</f>
        <v/>
      </c>
      <c r="Y15" s="13">
        <f>E15-V15</f>
        <v/>
      </c>
      <c r="Z15" s="13">
        <f>IF(C15&gt;0,F15-T15*F15/C15,F15)</f>
        <v/>
      </c>
      <c r="AA15" s="13">
        <f>W15*(1+Inputs!$C$11)</f>
        <v/>
      </c>
      <c r="AB15" s="13">
        <f>X15*(1+Inputs!$C$11)</f>
        <v/>
      </c>
      <c r="AC15" s="13">
        <f>Y15*(1+Inputs!$C$11)</f>
        <v/>
      </c>
      <c r="AD15" s="13">
        <f>AA15*Inputs!$C$12*Inputs!$C$14</f>
        <v/>
      </c>
      <c r="AE15" s="13">
        <f>AA15-AD15</f>
        <v/>
      </c>
      <c r="AF15" s="13">
        <f>Z15+AE15*Inputs!$C$12*(1-Inputs!$C$14)</f>
        <v/>
      </c>
      <c r="AG15" s="13">
        <f>AE15+AB15+AC15</f>
        <v/>
      </c>
      <c r="AH15" s="13">
        <f>AI14+S15</f>
        <v/>
      </c>
      <c r="AI15" s="13">
        <f>AH15+AD15</f>
        <v/>
      </c>
      <c r="AJ15" s="23">
        <f>IF(OR(AJ14="yes",AND(AND(AJ14&lt;&gt;"yes",B15&lt;=Inputs!$C$15),R15&gt;1)),"yes","no")</f>
        <v/>
      </c>
    </row>
    <row r="16">
      <c r="B16" s="21" t="n">
        <v>8</v>
      </c>
      <c r="C16" s="13">
        <f>AE15</f>
        <v/>
      </c>
      <c r="D16" s="13">
        <f>AB15</f>
        <v/>
      </c>
      <c r="E16" s="13">
        <f>AC15</f>
        <v/>
      </c>
      <c r="F16" s="13">
        <f>AF15</f>
        <v/>
      </c>
      <c r="G16" s="14">
        <f>IF(C16&gt;0,MAX(0,1-F16/C16),0)</f>
        <v/>
      </c>
      <c r="H16" s="22">
        <f>G16*Inputs!$C$14</f>
        <v/>
      </c>
      <c r="I16" s="13">
        <f>IF(AND(AJ15&lt;&gt;"yes",B16&lt;=Inputs!$C$15),Inputs!$C$6,0)</f>
        <v/>
      </c>
      <c r="J16" s="13">
        <f>IF(OR(NOT(AND(AJ15&lt;&gt;"yes",B16&lt;=Inputs!$C$15)),(C16+D16+E16)&lt;=0),0,MIN((Inputs!$C$6*C16/(C16+D16+E16))/(1-$H16),C16))</f>
        <v/>
      </c>
      <c r="K16" s="13">
        <f>J16*(1-$H16)</f>
        <v/>
      </c>
      <c r="L16" s="13">
        <f>K16+N16+Q16</f>
        <v/>
      </c>
      <c r="M16" s="13">
        <f>IF(OR(NOT(AND(AJ15&lt;&gt;"yes",B16&lt;=Inputs!$C$15)),(C16+D16+E16)&lt;=0),0,MIN((Inputs!$C$6*D16/(C16+D16+E16))/(1-Inputs!$C$13),D16))</f>
        <v/>
      </c>
      <c r="N16" s="13">
        <f>M16*(1-Inputs!$C$13)</f>
        <v/>
      </c>
      <c r="O16" s="13">
        <f>C16-J16+D16-M16+E16-P16</f>
        <v/>
      </c>
      <c r="P16" s="13">
        <f>IF(OR(NOT(AND(AJ15&lt;&gt;"yes",B16&lt;=Inputs!$C$15)),(C16+D16+E16)&lt;=0),0,MIN(Inputs!$C$6*E16/(C16+D16+E16),E16))</f>
        <v/>
      </c>
      <c r="Q16" s="13">
        <f>P16</f>
        <v/>
      </c>
      <c r="R16" s="13">
        <f>IF(AND(L16&lt;I16-1,O16&lt;=0),I16-L16,0)</f>
        <v/>
      </c>
      <c r="S16" s="13">
        <f>J16*$H16+M16*Inputs!$C$13</f>
        <v/>
      </c>
      <c r="T16" s="13">
        <f>J16</f>
        <v/>
      </c>
      <c r="U16" s="13">
        <f>M16</f>
        <v/>
      </c>
      <c r="V16" s="13">
        <f>P16</f>
        <v/>
      </c>
      <c r="W16" s="13">
        <f>C16-T16</f>
        <v/>
      </c>
      <c r="X16" s="13">
        <f>D16-U16</f>
        <v/>
      </c>
      <c r="Y16" s="13">
        <f>E16-V16</f>
        <v/>
      </c>
      <c r="Z16" s="13">
        <f>IF(C16&gt;0,F16-T16*F16/C16,F16)</f>
        <v/>
      </c>
      <c r="AA16" s="13">
        <f>W16*(1+Inputs!$C$11)</f>
        <v/>
      </c>
      <c r="AB16" s="13">
        <f>X16*(1+Inputs!$C$11)</f>
        <v/>
      </c>
      <c r="AC16" s="13">
        <f>Y16*(1+Inputs!$C$11)</f>
        <v/>
      </c>
      <c r="AD16" s="13">
        <f>AA16*Inputs!$C$12*Inputs!$C$14</f>
        <v/>
      </c>
      <c r="AE16" s="13">
        <f>AA16-AD16</f>
        <v/>
      </c>
      <c r="AF16" s="13">
        <f>Z16+AE16*Inputs!$C$12*(1-Inputs!$C$14)</f>
        <v/>
      </c>
      <c r="AG16" s="13">
        <f>AE16+AB16+AC16</f>
        <v/>
      </c>
      <c r="AH16" s="13">
        <f>AI15+S16</f>
        <v/>
      </c>
      <c r="AI16" s="13">
        <f>AH16+AD16</f>
        <v/>
      </c>
      <c r="AJ16" s="23">
        <f>IF(OR(AJ15="yes",AND(AND(AJ15&lt;&gt;"yes",B16&lt;=Inputs!$C$15),R16&gt;1)),"yes","no")</f>
        <v/>
      </c>
    </row>
    <row r="17">
      <c r="B17" s="21" t="n">
        <v>9</v>
      </c>
      <c r="C17" s="13">
        <f>AE16</f>
        <v/>
      </c>
      <c r="D17" s="13">
        <f>AB16</f>
        <v/>
      </c>
      <c r="E17" s="13">
        <f>AC16</f>
        <v/>
      </c>
      <c r="F17" s="13">
        <f>AF16</f>
        <v/>
      </c>
      <c r="G17" s="14">
        <f>IF(C17&gt;0,MAX(0,1-F17/C17),0)</f>
        <v/>
      </c>
      <c r="H17" s="22">
        <f>G17*Inputs!$C$14</f>
        <v/>
      </c>
      <c r="I17" s="13">
        <f>IF(AND(AJ16&lt;&gt;"yes",B17&lt;=Inputs!$C$15),Inputs!$C$6,0)</f>
        <v/>
      </c>
      <c r="J17" s="13">
        <f>IF(OR(NOT(AND(AJ16&lt;&gt;"yes",B17&lt;=Inputs!$C$15)),(C17+D17+E17)&lt;=0),0,MIN((Inputs!$C$6*C17/(C17+D17+E17))/(1-$H17),C17))</f>
        <v/>
      </c>
      <c r="K17" s="13">
        <f>J17*(1-$H17)</f>
        <v/>
      </c>
      <c r="L17" s="13">
        <f>K17+N17+Q17</f>
        <v/>
      </c>
      <c r="M17" s="13">
        <f>IF(OR(NOT(AND(AJ16&lt;&gt;"yes",B17&lt;=Inputs!$C$15)),(C17+D17+E17)&lt;=0),0,MIN((Inputs!$C$6*D17/(C17+D17+E17))/(1-Inputs!$C$13),D17))</f>
        <v/>
      </c>
      <c r="N17" s="13">
        <f>M17*(1-Inputs!$C$13)</f>
        <v/>
      </c>
      <c r="O17" s="13">
        <f>C17-J17+D17-M17+E17-P17</f>
        <v/>
      </c>
      <c r="P17" s="13">
        <f>IF(OR(NOT(AND(AJ16&lt;&gt;"yes",B17&lt;=Inputs!$C$15)),(C17+D17+E17)&lt;=0),0,MIN(Inputs!$C$6*E17/(C17+D17+E17),E17))</f>
        <v/>
      </c>
      <c r="Q17" s="13">
        <f>P17</f>
        <v/>
      </c>
      <c r="R17" s="13">
        <f>IF(AND(L17&lt;I17-1,O17&lt;=0),I17-L17,0)</f>
        <v/>
      </c>
      <c r="S17" s="13">
        <f>J17*$H17+M17*Inputs!$C$13</f>
        <v/>
      </c>
      <c r="T17" s="13">
        <f>J17</f>
        <v/>
      </c>
      <c r="U17" s="13">
        <f>M17</f>
        <v/>
      </c>
      <c r="V17" s="13">
        <f>P17</f>
        <v/>
      </c>
      <c r="W17" s="13">
        <f>C17-T17</f>
        <v/>
      </c>
      <c r="X17" s="13">
        <f>D17-U17</f>
        <v/>
      </c>
      <c r="Y17" s="13">
        <f>E17-V17</f>
        <v/>
      </c>
      <c r="Z17" s="13">
        <f>IF(C17&gt;0,F17-T17*F17/C17,F17)</f>
        <v/>
      </c>
      <c r="AA17" s="13">
        <f>W17*(1+Inputs!$C$11)</f>
        <v/>
      </c>
      <c r="AB17" s="13">
        <f>X17*(1+Inputs!$C$11)</f>
        <v/>
      </c>
      <c r="AC17" s="13">
        <f>Y17*(1+Inputs!$C$11)</f>
        <v/>
      </c>
      <c r="AD17" s="13">
        <f>AA17*Inputs!$C$12*Inputs!$C$14</f>
        <v/>
      </c>
      <c r="AE17" s="13">
        <f>AA17-AD17</f>
        <v/>
      </c>
      <c r="AF17" s="13">
        <f>Z17+AE17*Inputs!$C$12*(1-Inputs!$C$14)</f>
        <v/>
      </c>
      <c r="AG17" s="13">
        <f>AE17+AB17+AC17</f>
        <v/>
      </c>
      <c r="AH17" s="13">
        <f>AI16+S17</f>
        <v/>
      </c>
      <c r="AI17" s="13">
        <f>AH17+AD17</f>
        <v/>
      </c>
      <c r="AJ17" s="23">
        <f>IF(OR(AJ16="yes",AND(AND(AJ16&lt;&gt;"yes",B17&lt;=Inputs!$C$15),R17&gt;1)),"yes","no")</f>
        <v/>
      </c>
    </row>
    <row r="18">
      <c r="B18" s="21" t="n">
        <v>10</v>
      </c>
      <c r="C18" s="13">
        <f>AE17</f>
        <v/>
      </c>
      <c r="D18" s="13">
        <f>AB17</f>
        <v/>
      </c>
      <c r="E18" s="13">
        <f>AC17</f>
        <v/>
      </c>
      <c r="F18" s="13">
        <f>AF17</f>
        <v/>
      </c>
      <c r="G18" s="14">
        <f>IF(C18&gt;0,MAX(0,1-F18/C18),0)</f>
        <v/>
      </c>
      <c r="H18" s="22">
        <f>G18*Inputs!$C$14</f>
        <v/>
      </c>
      <c r="I18" s="13">
        <f>IF(AND(AJ17&lt;&gt;"yes",B18&lt;=Inputs!$C$15),Inputs!$C$6,0)</f>
        <v/>
      </c>
      <c r="J18" s="13">
        <f>IF(OR(NOT(AND(AJ17&lt;&gt;"yes",B18&lt;=Inputs!$C$15)),(C18+D18+E18)&lt;=0),0,MIN((Inputs!$C$6*C18/(C18+D18+E18))/(1-$H18),C18))</f>
        <v/>
      </c>
      <c r="K18" s="13">
        <f>J18*(1-$H18)</f>
        <v/>
      </c>
      <c r="L18" s="13">
        <f>K18+N18+Q18</f>
        <v/>
      </c>
      <c r="M18" s="13">
        <f>IF(OR(NOT(AND(AJ17&lt;&gt;"yes",B18&lt;=Inputs!$C$15)),(C18+D18+E18)&lt;=0),0,MIN((Inputs!$C$6*D18/(C18+D18+E18))/(1-Inputs!$C$13),D18))</f>
        <v/>
      </c>
      <c r="N18" s="13">
        <f>M18*(1-Inputs!$C$13)</f>
        <v/>
      </c>
      <c r="O18" s="13">
        <f>C18-J18+D18-M18+E18-P18</f>
        <v/>
      </c>
      <c r="P18" s="13">
        <f>IF(OR(NOT(AND(AJ17&lt;&gt;"yes",B18&lt;=Inputs!$C$15)),(C18+D18+E18)&lt;=0),0,MIN(Inputs!$C$6*E18/(C18+D18+E18),E18))</f>
        <v/>
      </c>
      <c r="Q18" s="13">
        <f>P18</f>
        <v/>
      </c>
      <c r="R18" s="13">
        <f>IF(AND(L18&lt;I18-1,O18&lt;=0),I18-L18,0)</f>
        <v/>
      </c>
      <c r="S18" s="13">
        <f>J18*$H18+M18*Inputs!$C$13</f>
        <v/>
      </c>
      <c r="T18" s="13">
        <f>J18</f>
        <v/>
      </c>
      <c r="U18" s="13">
        <f>M18</f>
        <v/>
      </c>
      <c r="V18" s="13">
        <f>P18</f>
        <v/>
      </c>
      <c r="W18" s="13">
        <f>C18-T18</f>
        <v/>
      </c>
      <c r="X18" s="13">
        <f>D18-U18</f>
        <v/>
      </c>
      <c r="Y18" s="13">
        <f>E18-V18</f>
        <v/>
      </c>
      <c r="Z18" s="13">
        <f>IF(C18&gt;0,F18-T18*F18/C18,F18)</f>
        <v/>
      </c>
      <c r="AA18" s="13">
        <f>W18*(1+Inputs!$C$11)</f>
        <v/>
      </c>
      <c r="AB18" s="13">
        <f>X18*(1+Inputs!$C$11)</f>
        <v/>
      </c>
      <c r="AC18" s="13">
        <f>Y18*(1+Inputs!$C$11)</f>
        <v/>
      </c>
      <c r="AD18" s="13">
        <f>AA18*Inputs!$C$12*Inputs!$C$14</f>
        <v/>
      </c>
      <c r="AE18" s="13">
        <f>AA18-AD18</f>
        <v/>
      </c>
      <c r="AF18" s="13">
        <f>Z18+AE18*Inputs!$C$12*(1-Inputs!$C$14)</f>
        <v/>
      </c>
      <c r="AG18" s="13">
        <f>AE18+AB18+AC18</f>
        <v/>
      </c>
      <c r="AH18" s="13">
        <f>AI17+S18</f>
        <v/>
      </c>
      <c r="AI18" s="13">
        <f>AH18+AD18</f>
        <v/>
      </c>
      <c r="AJ18" s="23">
        <f>IF(OR(AJ17="yes",AND(AND(AJ17&lt;&gt;"yes",B18&lt;=Inputs!$C$15),R18&gt;1)),"yes","no")</f>
        <v/>
      </c>
    </row>
    <row r="19">
      <c r="B19" s="21" t="n">
        <v>11</v>
      </c>
      <c r="C19" s="13">
        <f>AE18</f>
        <v/>
      </c>
      <c r="D19" s="13">
        <f>AB18</f>
        <v/>
      </c>
      <c r="E19" s="13">
        <f>AC18</f>
        <v/>
      </c>
      <c r="F19" s="13">
        <f>AF18</f>
        <v/>
      </c>
      <c r="G19" s="14">
        <f>IF(C19&gt;0,MAX(0,1-F19/C19),0)</f>
        <v/>
      </c>
      <c r="H19" s="22">
        <f>G19*Inputs!$C$14</f>
        <v/>
      </c>
      <c r="I19" s="13">
        <f>IF(AND(AJ18&lt;&gt;"yes",B19&lt;=Inputs!$C$15),Inputs!$C$6,0)</f>
        <v/>
      </c>
      <c r="J19" s="13">
        <f>IF(OR(NOT(AND(AJ18&lt;&gt;"yes",B19&lt;=Inputs!$C$15)),(C19+D19+E19)&lt;=0),0,MIN((Inputs!$C$6*C19/(C19+D19+E19))/(1-$H19),C19))</f>
        <v/>
      </c>
      <c r="K19" s="13">
        <f>J19*(1-$H19)</f>
        <v/>
      </c>
      <c r="L19" s="13">
        <f>K19+N19+Q19</f>
        <v/>
      </c>
      <c r="M19" s="13">
        <f>IF(OR(NOT(AND(AJ18&lt;&gt;"yes",B19&lt;=Inputs!$C$15)),(C19+D19+E19)&lt;=0),0,MIN((Inputs!$C$6*D19/(C19+D19+E19))/(1-Inputs!$C$13),D19))</f>
        <v/>
      </c>
      <c r="N19" s="13">
        <f>M19*(1-Inputs!$C$13)</f>
        <v/>
      </c>
      <c r="O19" s="13">
        <f>C19-J19+D19-M19+E19-P19</f>
        <v/>
      </c>
      <c r="P19" s="13">
        <f>IF(OR(NOT(AND(AJ18&lt;&gt;"yes",B19&lt;=Inputs!$C$15)),(C19+D19+E19)&lt;=0),0,MIN(Inputs!$C$6*E19/(C19+D19+E19),E19))</f>
        <v/>
      </c>
      <c r="Q19" s="13">
        <f>P19</f>
        <v/>
      </c>
      <c r="R19" s="13">
        <f>IF(AND(L19&lt;I19-1,O19&lt;=0),I19-L19,0)</f>
        <v/>
      </c>
      <c r="S19" s="13">
        <f>J19*$H19+M19*Inputs!$C$13</f>
        <v/>
      </c>
      <c r="T19" s="13">
        <f>J19</f>
        <v/>
      </c>
      <c r="U19" s="13">
        <f>M19</f>
        <v/>
      </c>
      <c r="V19" s="13">
        <f>P19</f>
        <v/>
      </c>
      <c r="W19" s="13">
        <f>C19-T19</f>
        <v/>
      </c>
      <c r="X19" s="13">
        <f>D19-U19</f>
        <v/>
      </c>
      <c r="Y19" s="13">
        <f>E19-V19</f>
        <v/>
      </c>
      <c r="Z19" s="13">
        <f>IF(C19&gt;0,F19-T19*F19/C19,F19)</f>
        <v/>
      </c>
      <c r="AA19" s="13">
        <f>W19*(1+Inputs!$C$11)</f>
        <v/>
      </c>
      <c r="AB19" s="13">
        <f>X19*(1+Inputs!$C$11)</f>
        <v/>
      </c>
      <c r="AC19" s="13">
        <f>Y19*(1+Inputs!$C$11)</f>
        <v/>
      </c>
      <c r="AD19" s="13">
        <f>AA19*Inputs!$C$12*Inputs!$C$14</f>
        <v/>
      </c>
      <c r="AE19" s="13">
        <f>AA19-AD19</f>
        <v/>
      </c>
      <c r="AF19" s="13">
        <f>Z19+AE19*Inputs!$C$12*(1-Inputs!$C$14)</f>
        <v/>
      </c>
      <c r="AG19" s="13">
        <f>AE19+AB19+AC19</f>
        <v/>
      </c>
      <c r="AH19" s="13">
        <f>AI18+S19</f>
        <v/>
      </c>
      <c r="AI19" s="13">
        <f>AH19+AD19</f>
        <v/>
      </c>
      <c r="AJ19" s="23">
        <f>IF(OR(AJ18="yes",AND(AND(AJ18&lt;&gt;"yes",B19&lt;=Inputs!$C$15),R19&gt;1)),"yes","no")</f>
        <v/>
      </c>
    </row>
    <row r="20">
      <c r="B20" s="21" t="n">
        <v>12</v>
      </c>
      <c r="C20" s="13">
        <f>AE19</f>
        <v/>
      </c>
      <c r="D20" s="13">
        <f>AB19</f>
        <v/>
      </c>
      <c r="E20" s="13">
        <f>AC19</f>
        <v/>
      </c>
      <c r="F20" s="13">
        <f>AF19</f>
        <v/>
      </c>
      <c r="G20" s="14">
        <f>IF(C20&gt;0,MAX(0,1-F20/C20),0)</f>
        <v/>
      </c>
      <c r="H20" s="22">
        <f>G20*Inputs!$C$14</f>
        <v/>
      </c>
      <c r="I20" s="13">
        <f>IF(AND(AJ19&lt;&gt;"yes",B20&lt;=Inputs!$C$15),Inputs!$C$6,0)</f>
        <v/>
      </c>
      <c r="J20" s="13">
        <f>IF(OR(NOT(AND(AJ19&lt;&gt;"yes",B20&lt;=Inputs!$C$15)),(C20+D20+E20)&lt;=0),0,MIN((Inputs!$C$6*C20/(C20+D20+E20))/(1-$H20),C20))</f>
        <v/>
      </c>
      <c r="K20" s="13">
        <f>J20*(1-$H20)</f>
        <v/>
      </c>
      <c r="L20" s="13">
        <f>K20+N20+Q20</f>
        <v/>
      </c>
      <c r="M20" s="13">
        <f>IF(OR(NOT(AND(AJ19&lt;&gt;"yes",B20&lt;=Inputs!$C$15)),(C20+D20+E20)&lt;=0),0,MIN((Inputs!$C$6*D20/(C20+D20+E20))/(1-Inputs!$C$13),D20))</f>
        <v/>
      </c>
      <c r="N20" s="13">
        <f>M20*(1-Inputs!$C$13)</f>
        <v/>
      </c>
      <c r="O20" s="13">
        <f>C20-J20+D20-M20+E20-P20</f>
        <v/>
      </c>
      <c r="P20" s="13">
        <f>IF(OR(NOT(AND(AJ19&lt;&gt;"yes",B20&lt;=Inputs!$C$15)),(C20+D20+E20)&lt;=0),0,MIN(Inputs!$C$6*E20/(C20+D20+E20),E20))</f>
        <v/>
      </c>
      <c r="Q20" s="13">
        <f>P20</f>
        <v/>
      </c>
      <c r="R20" s="13">
        <f>IF(AND(L20&lt;I20-1,O20&lt;=0),I20-L20,0)</f>
        <v/>
      </c>
      <c r="S20" s="13">
        <f>J20*$H20+M20*Inputs!$C$13</f>
        <v/>
      </c>
      <c r="T20" s="13">
        <f>J20</f>
        <v/>
      </c>
      <c r="U20" s="13">
        <f>M20</f>
        <v/>
      </c>
      <c r="V20" s="13">
        <f>P20</f>
        <v/>
      </c>
      <c r="W20" s="13">
        <f>C20-T20</f>
        <v/>
      </c>
      <c r="X20" s="13">
        <f>D20-U20</f>
        <v/>
      </c>
      <c r="Y20" s="13">
        <f>E20-V20</f>
        <v/>
      </c>
      <c r="Z20" s="13">
        <f>IF(C20&gt;0,F20-T20*F20/C20,F20)</f>
        <v/>
      </c>
      <c r="AA20" s="13">
        <f>W20*(1+Inputs!$C$11)</f>
        <v/>
      </c>
      <c r="AB20" s="13">
        <f>X20*(1+Inputs!$C$11)</f>
        <v/>
      </c>
      <c r="AC20" s="13">
        <f>Y20*(1+Inputs!$C$11)</f>
        <v/>
      </c>
      <c r="AD20" s="13">
        <f>AA20*Inputs!$C$12*Inputs!$C$14</f>
        <v/>
      </c>
      <c r="AE20" s="13">
        <f>AA20-AD20</f>
        <v/>
      </c>
      <c r="AF20" s="13">
        <f>Z20+AE20*Inputs!$C$12*(1-Inputs!$C$14)</f>
        <v/>
      </c>
      <c r="AG20" s="13">
        <f>AE20+AB20+AC20</f>
        <v/>
      </c>
      <c r="AH20" s="13">
        <f>AI19+S20</f>
        <v/>
      </c>
      <c r="AI20" s="13">
        <f>AH20+AD20</f>
        <v/>
      </c>
      <c r="AJ20" s="23">
        <f>IF(OR(AJ19="yes",AND(AND(AJ19&lt;&gt;"yes",B20&lt;=Inputs!$C$15),R20&gt;1)),"yes","no")</f>
        <v/>
      </c>
    </row>
    <row r="21">
      <c r="B21" s="21" t="n">
        <v>13</v>
      </c>
      <c r="C21" s="13">
        <f>AE20</f>
        <v/>
      </c>
      <c r="D21" s="13">
        <f>AB20</f>
        <v/>
      </c>
      <c r="E21" s="13">
        <f>AC20</f>
        <v/>
      </c>
      <c r="F21" s="13">
        <f>AF20</f>
        <v/>
      </c>
      <c r="G21" s="14">
        <f>IF(C21&gt;0,MAX(0,1-F21/C21),0)</f>
        <v/>
      </c>
      <c r="H21" s="22">
        <f>G21*Inputs!$C$14</f>
        <v/>
      </c>
      <c r="I21" s="13">
        <f>IF(AND(AJ20&lt;&gt;"yes",B21&lt;=Inputs!$C$15),Inputs!$C$6,0)</f>
        <v/>
      </c>
      <c r="J21" s="13">
        <f>IF(OR(NOT(AND(AJ20&lt;&gt;"yes",B21&lt;=Inputs!$C$15)),(C21+D21+E21)&lt;=0),0,MIN((Inputs!$C$6*C21/(C21+D21+E21))/(1-$H21),C21))</f>
        <v/>
      </c>
      <c r="K21" s="13">
        <f>J21*(1-$H21)</f>
        <v/>
      </c>
      <c r="L21" s="13">
        <f>K21+N21+Q21</f>
        <v/>
      </c>
      <c r="M21" s="13">
        <f>IF(OR(NOT(AND(AJ20&lt;&gt;"yes",B21&lt;=Inputs!$C$15)),(C21+D21+E21)&lt;=0),0,MIN((Inputs!$C$6*D21/(C21+D21+E21))/(1-Inputs!$C$13),D21))</f>
        <v/>
      </c>
      <c r="N21" s="13">
        <f>M21*(1-Inputs!$C$13)</f>
        <v/>
      </c>
      <c r="O21" s="13">
        <f>C21-J21+D21-M21+E21-P21</f>
        <v/>
      </c>
      <c r="P21" s="13">
        <f>IF(OR(NOT(AND(AJ20&lt;&gt;"yes",B21&lt;=Inputs!$C$15)),(C21+D21+E21)&lt;=0),0,MIN(Inputs!$C$6*E21/(C21+D21+E21),E21))</f>
        <v/>
      </c>
      <c r="Q21" s="13">
        <f>P21</f>
        <v/>
      </c>
      <c r="R21" s="13">
        <f>IF(AND(L21&lt;I21-1,O21&lt;=0),I21-L21,0)</f>
        <v/>
      </c>
      <c r="S21" s="13">
        <f>J21*$H21+M21*Inputs!$C$13</f>
        <v/>
      </c>
      <c r="T21" s="13">
        <f>J21</f>
        <v/>
      </c>
      <c r="U21" s="13">
        <f>M21</f>
        <v/>
      </c>
      <c r="V21" s="13">
        <f>P21</f>
        <v/>
      </c>
      <c r="W21" s="13">
        <f>C21-T21</f>
        <v/>
      </c>
      <c r="X21" s="13">
        <f>D21-U21</f>
        <v/>
      </c>
      <c r="Y21" s="13">
        <f>E21-V21</f>
        <v/>
      </c>
      <c r="Z21" s="13">
        <f>IF(C21&gt;0,F21-T21*F21/C21,F21)</f>
        <v/>
      </c>
      <c r="AA21" s="13">
        <f>W21*(1+Inputs!$C$11)</f>
        <v/>
      </c>
      <c r="AB21" s="13">
        <f>X21*(1+Inputs!$C$11)</f>
        <v/>
      </c>
      <c r="AC21" s="13">
        <f>Y21*(1+Inputs!$C$11)</f>
        <v/>
      </c>
      <c r="AD21" s="13">
        <f>AA21*Inputs!$C$12*Inputs!$C$14</f>
        <v/>
      </c>
      <c r="AE21" s="13">
        <f>AA21-AD21</f>
        <v/>
      </c>
      <c r="AF21" s="13">
        <f>Z21+AE21*Inputs!$C$12*(1-Inputs!$C$14)</f>
        <v/>
      </c>
      <c r="AG21" s="13">
        <f>AE21+AB21+AC21</f>
        <v/>
      </c>
      <c r="AH21" s="13">
        <f>AI20+S21</f>
        <v/>
      </c>
      <c r="AI21" s="13">
        <f>AH21+AD21</f>
        <v/>
      </c>
      <c r="AJ21" s="23">
        <f>IF(OR(AJ20="yes",AND(AND(AJ20&lt;&gt;"yes",B21&lt;=Inputs!$C$15),R21&gt;1)),"yes","no")</f>
        <v/>
      </c>
    </row>
    <row r="22">
      <c r="B22" s="21" t="n">
        <v>14</v>
      </c>
      <c r="C22" s="13">
        <f>AE21</f>
        <v/>
      </c>
      <c r="D22" s="13">
        <f>AB21</f>
        <v/>
      </c>
      <c r="E22" s="13">
        <f>AC21</f>
        <v/>
      </c>
      <c r="F22" s="13">
        <f>AF21</f>
        <v/>
      </c>
      <c r="G22" s="14">
        <f>IF(C22&gt;0,MAX(0,1-F22/C22),0)</f>
        <v/>
      </c>
      <c r="H22" s="22">
        <f>G22*Inputs!$C$14</f>
        <v/>
      </c>
      <c r="I22" s="13">
        <f>IF(AND(AJ21&lt;&gt;"yes",B22&lt;=Inputs!$C$15),Inputs!$C$6,0)</f>
        <v/>
      </c>
      <c r="J22" s="13">
        <f>IF(OR(NOT(AND(AJ21&lt;&gt;"yes",B22&lt;=Inputs!$C$15)),(C22+D22+E22)&lt;=0),0,MIN((Inputs!$C$6*C22/(C22+D22+E22))/(1-$H22),C22))</f>
        <v/>
      </c>
      <c r="K22" s="13">
        <f>J22*(1-$H22)</f>
        <v/>
      </c>
      <c r="L22" s="13">
        <f>K22+N22+Q22</f>
        <v/>
      </c>
      <c r="M22" s="13">
        <f>IF(OR(NOT(AND(AJ21&lt;&gt;"yes",B22&lt;=Inputs!$C$15)),(C22+D22+E22)&lt;=0),0,MIN((Inputs!$C$6*D22/(C22+D22+E22))/(1-Inputs!$C$13),D22))</f>
        <v/>
      </c>
      <c r="N22" s="13">
        <f>M22*(1-Inputs!$C$13)</f>
        <v/>
      </c>
      <c r="O22" s="13">
        <f>C22-J22+D22-M22+E22-P22</f>
        <v/>
      </c>
      <c r="P22" s="13">
        <f>IF(OR(NOT(AND(AJ21&lt;&gt;"yes",B22&lt;=Inputs!$C$15)),(C22+D22+E22)&lt;=0),0,MIN(Inputs!$C$6*E22/(C22+D22+E22),E22))</f>
        <v/>
      </c>
      <c r="Q22" s="13">
        <f>P22</f>
        <v/>
      </c>
      <c r="R22" s="13">
        <f>IF(AND(L22&lt;I22-1,O22&lt;=0),I22-L22,0)</f>
        <v/>
      </c>
      <c r="S22" s="13">
        <f>J22*$H22+M22*Inputs!$C$13</f>
        <v/>
      </c>
      <c r="T22" s="13">
        <f>J22</f>
        <v/>
      </c>
      <c r="U22" s="13">
        <f>M22</f>
        <v/>
      </c>
      <c r="V22" s="13">
        <f>P22</f>
        <v/>
      </c>
      <c r="W22" s="13">
        <f>C22-T22</f>
        <v/>
      </c>
      <c r="X22" s="13">
        <f>D22-U22</f>
        <v/>
      </c>
      <c r="Y22" s="13">
        <f>E22-V22</f>
        <v/>
      </c>
      <c r="Z22" s="13">
        <f>IF(C22&gt;0,F22-T22*F22/C22,F22)</f>
        <v/>
      </c>
      <c r="AA22" s="13">
        <f>W22*(1+Inputs!$C$11)</f>
        <v/>
      </c>
      <c r="AB22" s="13">
        <f>X22*(1+Inputs!$C$11)</f>
        <v/>
      </c>
      <c r="AC22" s="13">
        <f>Y22*(1+Inputs!$C$11)</f>
        <v/>
      </c>
      <c r="AD22" s="13">
        <f>AA22*Inputs!$C$12*Inputs!$C$14</f>
        <v/>
      </c>
      <c r="AE22" s="13">
        <f>AA22-AD22</f>
        <v/>
      </c>
      <c r="AF22" s="13">
        <f>Z22+AE22*Inputs!$C$12*(1-Inputs!$C$14)</f>
        <v/>
      </c>
      <c r="AG22" s="13">
        <f>AE22+AB22+AC22</f>
        <v/>
      </c>
      <c r="AH22" s="13">
        <f>AI21+S22</f>
        <v/>
      </c>
      <c r="AI22" s="13">
        <f>AH22+AD22</f>
        <v/>
      </c>
      <c r="AJ22" s="23">
        <f>IF(OR(AJ21="yes",AND(AND(AJ21&lt;&gt;"yes",B22&lt;=Inputs!$C$15),R22&gt;1)),"yes","no")</f>
        <v/>
      </c>
    </row>
    <row r="23">
      <c r="B23" s="21" t="n">
        <v>15</v>
      </c>
      <c r="C23" s="13">
        <f>AE22</f>
        <v/>
      </c>
      <c r="D23" s="13">
        <f>AB22</f>
        <v/>
      </c>
      <c r="E23" s="13">
        <f>AC22</f>
        <v/>
      </c>
      <c r="F23" s="13">
        <f>AF22</f>
        <v/>
      </c>
      <c r="G23" s="14">
        <f>IF(C23&gt;0,MAX(0,1-F23/C23),0)</f>
        <v/>
      </c>
      <c r="H23" s="22">
        <f>G23*Inputs!$C$14</f>
        <v/>
      </c>
      <c r="I23" s="13">
        <f>IF(AND(AJ22&lt;&gt;"yes",B23&lt;=Inputs!$C$15),Inputs!$C$6,0)</f>
        <v/>
      </c>
      <c r="J23" s="13">
        <f>IF(OR(NOT(AND(AJ22&lt;&gt;"yes",B23&lt;=Inputs!$C$15)),(C23+D23+E23)&lt;=0),0,MIN((Inputs!$C$6*C23/(C23+D23+E23))/(1-$H23),C23))</f>
        <v/>
      </c>
      <c r="K23" s="13">
        <f>J23*(1-$H23)</f>
        <v/>
      </c>
      <c r="L23" s="13">
        <f>K23+N23+Q23</f>
        <v/>
      </c>
      <c r="M23" s="13">
        <f>IF(OR(NOT(AND(AJ22&lt;&gt;"yes",B23&lt;=Inputs!$C$15)),(C23+D23+E23)&lt;=0),0,MIN((Inputs!$C$6*D23/(C23+D23+E23))/(1-Inputs!$C$13),D23))</f>
        <v/>
      </c>
      <c r="N23" s="13">
        <f>M23*(1-Inputs!$C$13)</f>
        <v/>
      </c>
      <c r="O23" s="13">
        <f>C23-J23+D23-M23+E23-P23</f>
        <v/>
      </c>
      <c r="P23" s="13">
        <f>IF(OR(NOT(AND(AJ22&lt;&gt;"yes",B23&lt;=Inputs!$C$15)),(C23+D23+E23)&lt;=0),0,MIN(Inputs!$C$6*E23/(C23+D23+E23),E23))</f>
        <v/>
      </c>
      <c r="Q23" s="13">
        <f>P23</f>
        <v/>
      </c>
      <c r="R23" s="13">
        <f>IF(AND(L23&lt;I23-1,O23&lt;=0),I23-L23,0)</f>
        <v/>
      </c>
      <c r="S23" s="13">
        <f>J23*$H23+M23*Inputs!$C$13</f>
        <v/>
      </c>
      <c r="T23" s="13">
        <f>J23</f>
        <v/>
      </c>
      <c r="U23" s="13">
        <f>M23</f>
        <v/>
      </c>
      <c r="V23" s="13">
        <f>P23</f>
        <v/>
      </c>
      <c r="W23" s="13">
        <f>C23-T23</f>
        <v/>
      </c>
      <c r="X23" s="13">
        <f>D23-U23</f>
        <v/>
      </c>
      <c r="Y23" s="13">
        <f>E23-V23</f>
        <v/>
      </c>
      <c r="Z23" s="13">
        <f>IF(C23&gt;0,F23-T23*F23/C23,F23)</f>
        <v/>
      </c>
      <c r="AA23" s="13">
        <f>W23*(1+Inputs!$C$11)</f>
        <v/>
      </c>
      <c r="AB23" s="13">
        <f>X23*(1+Inputs!$C$11)</f>
        <v/>
      </c>
      <c r="AC23" s="13">
        <f>Y23*(1+Inputs!$C$11)</f>
        <v/>
      </c>
      <c r="AD23" s="13">
        <f>AA23*Inputs!$C$12*Inputs!$C$14</f>
        <v/>
      </c>
      <c r="AE23" s="13">
        <f>AA23-AD23</f>
        <v/>
      </c>
      <c r="AF23" s="13">
        <f>Z23+AE23*Inputs!$C$12*(1-Inputs!$C$14)</f>
        <v/>
      </c>
      <c r="AG23" s="13">
        <f>AE23+AB23+AC23</f>
        <v/>
      </c>
      <c r="AH23" s="13">
        <f>AI22+S23</f>
        <v/>
      </c>
      <c r="AI23" s="13">
        <f>AH23+AD23</f>
        <v/>
      </c>
      <c r="AJ23" s="23">
        <f>IF(OR(AJ22="yes",AND(AND(AJ22&lt;&gt;"yes",B23&lt;=Inputs!$C$15),R23&gt;1)),"yes","no")</f>
        <v/>
      </c>
    </row>
    <row r="24">
      <c r="B24" s="21" t="n">
        <v>16</v>
      </c>
      <c r="C24" s="13">
        <f>AE23</f>
        <v/>
      </c>
      <c r="D24" s="13">
        <f>AB23</f>
        <v/>
      </c>
      <c r="E24" s="13">
        <f>AC23</f>
        <v/>
      </c>
      <c r="F24" s="13">
        <f>AF23</f>
        <v/>
      </c>
      <c r="G24" s="14">
        <f>IF(C24&gt;0,MAX(0,1-F24/C24),0)</f>
        <v/>
      </c>
      <c r="H24" s="22">
        <f>G24*Inputs!$C$14</f>
        <v/>
      </c>
      <c r="I24" s="13">
        <f>IF(AND(AJ23&lt;&gt;"yes",B24&lt;=Inputs!$C$15),Inputs!$C$6,0)</f>
        <v/>
      </c>
      <c r="J24" s="13">
        <f>IF(OR(NOT(AND(AJ23&lt;&gt;"yes",B24&lt;=Inputs!$C$15)),(C24+D24+E24)&lt;=0),0,MIN((Inputs!$C$6*C24/(C24+D24+E24))/(1-$H24),C24))</f>
        <v/>
      </c>
      <c r="K24" s="13">
        <f>J24*(1-$H24)</f>
        <v/>
      </c>
      <c r="L24" s="13">
        <f>K24+N24+Q24</f>
        <v/>
      </c>
      <c r="M24" s="13">
        <f>IF(OR(NOT(AND(AJ23&lt;&gt;"yes",B24&lt;=Inputs!$C$15)),(C24+D24+E24)&lt;=0),0,MIN((Inputs!$C$6*D24/(C24+D24+E24))/(1-Inputs!$C$13),D24))</f>
        <v/>
      </c>
      <c r="N24" s="13">
        <f>M24*(1-Inputs!$C$13)</f>
        <v/>
      </c>
      <c r="O24" s="13">
        <f>C24-J24+D24-M24+E24-P24</f>
        <v/>
      </c>
      <c r="P24" s="13">
        <f>IF(OR(NOT(AND(AJ23&lt;&gt;"yes",B24&lt;=Inputs!$C$15)),(C24+D24+E24)&lt;=0),0,MIN(Inputs!$C$6*E24/(C24+D24+E24),E24))</f>
        <v/>
      </c>
      <c r="Q24" s="13">
        <f>P24</f>
        <v/>
      </c>
      <c r="R24" s="13">
        <f>IF(AND(L24&lt;I24-1,O24&lt;=0),I24-L24,0)</f>
        <v/>
      </c>
      <c r="S24" s="13">
        <f>J24*$H24+M24*Inputs!$C$13</f>
        <v/>
      </c>
      <c r="T24" s="13">
        <f>J24</f>
        <v/>
      </c>
      <c r="U24" s="13">
        <f>M24</f>
        <v/>
      </c>
      <c r="V24" s="13">
        <f>P24</f>
        <v/>
      </c>
      <c r="W24" s="13">
        <f>C24-T24</f>
        <v/>
      </c>
      <c r="X24" s="13">
        <f>D24-U24</f>
        <v/>
      </c>
      <c r="Y24" s="13">
        <f>E24-V24</f>
        <v/>
      </c>
      <c r="Z24" s="13">
        <f>IF(C24&gt;0,F24-T24*F24/C24,F24)</f>
        <v/>
      </c>
      <c r="AA24" s="13">
        <f>W24*(1+Inputs!$C$11)</f>
        <v/>
      </c>
      <c r="AB24" s="13">
        <f>X24*(1+Inputs!$C$11)</f>
        <v/>
      </c>
      <c r="AC24" s="13">
        <f>Y24*(1+Inputs!$C$11)</f>
        <v/>
      </c>
      <c r="AD24" s="13">
        <f>AA24*Inputs!$C$12*Inputs!$C$14</f>
        <v/>
      </c>
      <c r="AE24" s="13">
        <f>AA24-AD24</f>
        <v/>
      </c>
      <c r="AF24" s="13">
        <f>Z24+AE24*Inputs!$C$12*(1-Inputs!$C$14)</f>
        <v/>
      </c>
      <c r="AG24" s="13">
        <f>AE24+AB24+AC24</f>
        <v/>
      </c>
      <c r="AH24" s="13">
        <f>AI23+S24</f>
        <v/>
      </c>
      <c r="AI24" s="13">
        <f>AH24+AD24</f>
        <v/>
      </c>
      <c r="AJ24" s="23">
        <f>IF(OR(AJ23="yes",AND(AND(AJ23&lt;&gt;"yes",B24&lt;=Inputs!$C$15),R24&gt;1)),"yes","no")</f>
        <v/>
      </c>
    </row>
    <row r="25">
      <c r="B25" s="21" t="n">
        <v>17</v>
      </c>
      <c r="C25" s="13">
        <f>AE24</f>
        <v/>
      </c>
      <c r="D25" s="13">
        <f>AB24</f>
        <v/>
      </c>
      <c r="E25" s="13">
        <f>AC24</f>
        <v/>
      </c>
      <c r="F25" s="13">
        <f>AF24</f>
        <v/>
      </c>
      <c r="G25" s="14">
        <f>IF(C25&gt;0,MAX(0,1-F25/C25),0)</f>
        <v/>
      </c>
      <c r="H25" s="22">
        <f>G25*Inputs!$C$14</f>
        <v/>
      </c>
      <c r="I25" s="13">
        <f>IF(AND(AJ24&lt;&gt;"yes",B25&lt;=Inputs!$C$15),Inputs!$C$6,0)</f>
        <v/>
      </c>
      <c r="J25" s="13">
        <f>IF(OR(NOT(AND(AJ24&lt;&gt;"yes",B25&lt;=Inputs!$C$15)),(C25+D25+E25)&lt;=0),0,MIN((Inputs!$C$6*C25/(C25+D25+E25))/(1-$H25),C25))</f>
        <v/>
      </c>
      <c r="K25" s="13">
        <f>J25*(1-$H25)</f>
        <v/>
      </c>
      <c r="L25" s="13">
        <f>K25+N25+Q25</f>
        <v/>
      </c>
      <c r="M25" s="13">
        <f>IF(OR(NOT(AND(AJ24&lt;&gt;"yes",B25&lt;=Inputs!$C$15)),(C25+D25+E25)&lt;=0),0,MIN((Inputs!$C$6*D25/(C25+D25+E25))/(1-Inputs!$C$13),D25))</f>
        <v/>
      </c>
      <c r="N25" s="13">
        <f>M25*(1-Inputs!$C$13)</f>
        <v/>
      </c>
      <c r="O25" s="13">
        <f>C25-J25+D25-M25+E25-P25</f>
        <v/>
      </c>
      <c r="P25" s="13">
        <f>IF(OR(NOT(AND(AJ24&lt;&gt;"yes",B25&lt;=Inputs!$C$15)),(C25+D25+E25)&lt;=0),0,MIN(Inputs!$C$6*E25/(C25+D25+E25),E25))</f>
        <v/>
      </c>
      <c r="Q25" s="13">
        <f>P25</f>
        <v/>
      </c>
      <c r="R25" s="13">
        <f>IF(AND(L25&lt;I25-1,O25&lt;=0),I25-L25,0)</f>
        <v/>
      </c>
      <c r="S25" s="13">
        <f>J25*$H25+M25*Inputs!$C$13</f>
        <v/>
      </c>
      <c r="T25" s="13">
        <f>J25</f>
        <v/>
      </c>
      <c r="U25" s="13">
        <f>M25</f>
        <v/>
      </c>
      <c r="V25" s="13">
        <f>P25</f>
        <v/>
      </c>
      <c r="W25" s="13">
        <f>C25-T25</f>
        <v/>
      </c>
      <c r="X25" s="13">
        <f>D25-U25</f>
        <v/>
      </c>
      <c r="Y25" s="13">
        <f>E25-V25</f>
        <v/>
      </c>
      <c r="Z25" s="13">
        <f>IF(C25&gt;0,F25-T25*F25/C25,F25)</f>
        <v/>
      </c>
      <c r="AA25" s="13">
        <f>W25*(1+Inputs!$C$11)</f>
        <v/>
      </c>
      <c r="AB25" s="13">
        <f>X25*(1+Inputs!$C$11)</f>
        <v/>
      </c>
      <c r="AC25" s="13">
        <f>Y25*(1+Inputs!$C$11)</f>
        <v/>
      </c>
      <c r="AD25" s="13">
        <f>AA25*Inputs!$C$12*Inputs!$C$14</f>
        <v/>
      </c>
      <c r="AE25" s="13">
        <f>AA25-AD25</f>
        <v/>
      </c>
      <c r="AF25" s="13">
        <f>Z25+AE25*Inputs!$C$12*(1-Inputs!$C$14)</f>
        <v/>
      </c>
      <c r="AG25" s="13">
        <f>AE25+AB25+AC25</f>
        <v/>
      </c>
      <c r="AH25" s="13">
        <f>AI24+S25</f>
        <v/>
      </c>
      <c r="AI25" s="13">
        <f>AH25+AD25</f>
        <v/>
      </c>
      <c r="AJ25" s="23">
        <f>IF(OR(AJ24="yes",AND(AND(AJ24&lt;&gt;"yes",B25&lt;=Inputs!$C$15),R25&gt;1)),"yes","no")</f>
        <v/>
      </c>
    </row>
    <row r="26">
      <c r="B26" s="21" t="n">
        <v>18</v>
      </c>
      <c r="C26" s="13">
        <f>AE25</f>
        <v/>
      </c>
      <c r="D26" s="13">
        <f>AB25</f>
        <v/>
      </c>
      <c r="E26" s="13">
        <f>AC25</f>
        <v/>
      </c>
      <c r="F26" s="13">
        <f>AF25</f>
        <v/>
      </c>
      <c r="G26" s="14">
        <f>IF(C26&gt;0,MAX(0,1-F26/C26),0)</f>
        <v/>
      </c>
      <c r="H26" s="22">
        <f>G26*Inputs!$C$14</f>
        <v/>
      </c>
      <c r="I26" s="13">
        <f>IF(AND(AJ25&lt;&gt;"yes",B26&lt;=Inputs!$C$15),Inputs!$C$6,0)</f>
        <v/>
      </c>
      <c r="J26" s="13">
        <f>IF(OR(NOT(AND(AJ25&lt;&gt;"yes",B26&lt;=Inputs!$C$15)),(C26+D26+E26)&lt;=0),0,MIN((Inputs!$C$6*C26/(C26+D26+E26))/(1-$H26),C26))</f>
        <v/>
      </c>
      <c r="K26" s="13">
        <f>J26*(1-$H26)</f>
        <v/>
      </c>
      <c r="L26" s="13">
        <f>K26+N26+Q26</f>
        <v/>
      </c>
      <c r="M26" s="13">
        <f>IF(OR(NOT(AND(AJ25&lt;&gt;"yes",B26&lt;=Inputs!$C$15)),(C26+D26+E26)&lt;=0),0,MIN((Inputs!$C$6*D26/(C26+D26+E26))/(1-Inputs!$C$13),D26))</f>
        <v/>
      </c>
      <c r="N26" s="13">
        <f>M26*(1-Inputs!$C$13)</f>
        <v/>
      </c>
      <c r="O26" s="13">
        <f>C26-J26+D26-M26+E26-P26</f>
        <v/>
      </c>
      <c r="P26" s="13">
        <f>IF(OR(NOT(AND(AJ25&lt;&gt;"yes",B26&lt;=Inputs!$C$15)),(C26+D26+E26)&lt;=0),0,MIN(Inputs!$C$6*E26/(C26+D26+E26),E26))</f>
        <v/>
      </c>
      <c r="Q26" s="13">
        <f>P26</f>
        <v/>
      </c>
      <c r="R26" s="13">
        <f>IF(AND(L26&lt;I26-1,O26&lt;=0),I26-L26,0)</f>
        <v/>
      </c>
      <c r="S26" s="13">
        <f>J26*$H26+M26*Inputs!$C$13</f>
        <v/>
      </c>
      <c r="T26" s="13">
        <f>J26</f>
        <v/>
      </c>
      <c r="U26" s="13">
        <f>M26</f>
        <v/>
      </c>
      <c r="V26" s="13">
        <f>P26</f>
        <v/>
      </c>
      <c r="W26" s="13">
        <f>C26-T26</f>
        <v/>
      </c>
      <c r="X26" s="13">
        <f>D26-U26</f>
        <v/>
      </c>
      <c r="Y26" s="13">
        <f>E26-V26</f>
        <v/>
      </c>
      <c r="Z26" s="13">
        <f>IF(C26&gt;0,F26-T26*F26/C26,F26)</f>
        <v/>
      </c>
      <c r="AA26" s="13">
        <f>W26*(1+Inputs!$C$11)</f>
        <v/>
      </c>
      <c r="AB26" s="13">
        <f>X26*(1+Inputs!$C$11)</f>
        <v/>
      </c>
      <c r="AC26" s="13">
        <f>Y26*(1+Inputs!$C$11)</f>
        <v/>
      </c>
      <c r="AD26" s="13">
        <f>AA26*Inputs!$C$12*Inputs!$C$14</f>
        <v/>
      </c>
      <c r="AE26" s="13">
        <f>AA26-AD26</f>
        <v/>
      </c>
      <c r="AF26" s="13">
        <f>Z26+AE26*Inputs!$C$12*(1-Inputs!$C$14)</f>
        <v/>
      </c>
      <c r="AG26" s="13">
        <f>AE26+AB26+AC26</f>
        <v/>
      </c>
      <c r="AH26" s="13">
        <f>AI25+S26</f>
        <v/>
      </c>
      <c r="AI26" s="13">
        <f>AH26+AD26</f>
        <v/>
      </c>
      <c r="AJ26" s="23">
        <f>IF(OR(AJ25="yes",AND(AND(AJ25&lt;&gt;"yes",B26&lt;=Inputs!$C$15),R26&gt;1)),"yes","no")</f>
        <v/>
      </c>
    </row>
    <row r="27">
      <c r="B27" s="21" t="n">
        <v>19</v>
      </c>
      <c r="C27" s="13">
        <f>AE26</f>
        <v/>
      </c>
      <c r="D27" s="13">
        <f>AB26</f>
        <v/>
      </c>
      <c r="E27" s="13">
        <f>AC26</f>
        <v/>
      </c>
      <c r="F27" s="13">
        <f>AF26</f>
        <v/>
      </c>
      <c r="G27" s="14">
        <f>IF(C27&gt;0,MAX(0,1-F27/C27),0)</f>
        <v/>
      </c>
      <c r="H27" s="22">
        <f>G27*Inputs!$C$14</f>
        <v/>
      </c>
      <c r="I27" s="13">
        <f>IF(AND(AJ26&lt;&gt;"yes",B27&lt;=Inputs!$C$15),Inputs!$C$6,0)</f>
        <v/>
      </c>
      <c r="J27" s="13">
        <f>IF(OR(NOT(AND(AJ26&lt;&gt;"yes",B27&lt;=Inputs!$C$15)),(C27+D27+E27)&lt;=0),0,MIN((Inputs!$C$6*C27/(C27+D27+E27))/(1-$H27),C27))</f>
        <v/>
      </c>
      <c r="K27" s="13">
        <f>J27*(1-$H27)</f>
        <v/>
      </c>
      <c r="L27" s="13">
        <f>K27+N27+Q27</f>
        <v/>
      </c>
      <c r="M27" s="13">
        <f>IF(OR(NOT(AND(AJ26&lt;&gt;"yes",B27&lt;=Inputs!$C$15)),(C27+D27+E27)&lt;=0),0,MIN((Inputs!$C$6*D27/(C27+D27+E27))/(1-Inputs!$C$13),D27))</f>
        <v/>
      </c>
      <c r="N27" s="13">
        <f>M27*(1-Inputs!$C$13)</f>
        <v/>
      </c>
      <c r="O27" s="13">
        <f>C27-J27+D27-M27+E27-P27</f>
        <v/>
      </c>
      <c r="P27" s="13">
        <f>IF(OR(NOT(AND(AJ26&lt;&gt;"yes",B27&lt;=Inputs!$C$15)),(C27+D27+E27)&lt;=0),0,MIN(Inputs!$C$6*E27/(C27+D27+E27),E27))</f>
        <v/>
      </c>
      <c r="Q27" s="13">
        <f>P27</f>
        <v/>
      </c>
      <c r="R27" s="13">
        <f>IF(AND(L27&lt;I27-1,O27&lt;=0),I27-L27,0)</f>
        <v/>
      </c>
      <c r="S27" s="13">
        <f>J27*$H27+M27*Inputs!$C$13</f>
        <v/>
      </c>
      <c r="T27" s="13">
        <f>J27</f>
        <v/>
      </c>
      <c r="U27" s="13">
        <f>M27</f>
        <v/>
      </c>
      <c r="V27" s="13">
        <f>P27</f>
        <v/>
      </c>
      <c r="W27" s="13">
        <f>C27-T27</f>
        <v/>
      </c>
      <c r="X27" s="13">
        <f>D27-U27</f>
        <v/>
      </c>
      <c r="Y27" s="13">
        <f>E27-V27</f>
        <v/>
      </c>
      <c r="Z27" s="13">
        <f>IF(C27&gt;0,F27-T27*F27/C27,F27)</f>
        <v/>
      </c>
      <c r="AA27" s="13">
        <f>W27*(1+Inputs!$C$11)</f>
        <v/>
      </c>
      <c r="AB27" s="13">
        <f>X27*(1+Inputs!$C$11)</f>
        <v/>
      </c>
      <c r="AC27" s="13">
        <f>Y27*(1+Inputs!$C$11)</f>
        <v/>
      </c>
      <c r="AD27" s="13">
        <f>AA27*Inputs!$C$12*Inputs!$C$14</f>
        <v/>
      </c>
      <c r="AE27" s="13">
        <f>AA27-AD27</f>
        <v/>
      </c>
      <c r="AF27" s="13">
        <f>Z27+AE27*Inputs!$C$12*(1-Inputs!$C$14)</f>
        <v/>
      </c>
      <c r="AG27" s="13">
        <f>AE27+AB27+AC27</f>
        <v/>
      </c>
      <c r="AH27" s="13">
        <f>AI26+S27</f>
        <v/>
      </c>
      <c r="AI27" s="13">
        <f>AH27+AD27</f>
        <v/>
      </c>
      <c r="AJ27" s="23">
        <f>IF(OR(AJ26="yes",AND(AND(AJ26&lt;&gt;"yes",B27&lt;=Inputs!$C$15),R27&gt;1)),"yes","no")</f>
        <v/>
      </c>
    </row>
    <row r="28">
      <c r="B28" s="21" t="n">
        <v>20</v>
      </c>
      <c r="C28" s="13">
        <f>AE27</f>
        <v/>
      </c>
      <c r="D28" s="13">
        <f>AB27</f>
        <v/>
      </c>
      <c r="E28" s="13">
        <f>AC27</f>
        <v/>
      </c>
      <c r="F28" s="13">
        <f>AF27</f>
        <v/>
      </c>
      <c r="G28" s="14">
        <f>IF(C28&gt;0,MAX(0,1-F28/C28),0)</f>
        <v/>
      </c>
      <c r="H28" s="22">
        <f>G28*Inputs!$C$14</f>
        <v/>
      </c>
      <c r="I28" s="13">
        <f>IF(AND(AJ27&lt;&gt;"yes",B28&lt;=Inputs!$C$15),Inputs!$C$6,0)</f>
        <v/>
      </c>
      <c r="J28" s="13">
        <f>IF(OR(NOT(AND(AJ27&lt;&gt;"yes",B28&lt;=Inputs!$C$15)),(C28+D28+E28)&lt;=0),0,MIN((Inputs!$C$6*C28/(C28+D28+E28))/(1-$H28),C28))</f>
        <v/>
      </c>
      <c r="K28" s="13">
        <f>J28*(1-$H28)</f>
        <v/>
      </c>
      <c r="L28" s="13">
        <f>K28+N28+Q28</f>
        <v/>
      </c>
      <c r="M28" s="13">
        <f>IF(OR(NOT(AND(AJ27&lt;&gt;"yes",B28&lt;=Inputs!$C$15)),(C28+D28+E28)&lt;=0),0,MIN((Inputs!$C$6*D28/(C28+D28+E28))/(1-Inputs!$C$13),D28))</f>
        <v/>
      </c>
      <c r="N28" s="13">
        <f>M28*(1-Inputs!$C$13)</f>
        <v/>
      </c>
      <c r="O28" s="13">
        <f>C28-J28+D28-M28+E28-P28</f>
        <v/>
      </c>
      <c r="P28" s="13">
        <f>IF(OR(NOT(AND(AJ27&lt;&gt;"yes",B28&lt;=Inputs!$C$15)),(C28+D28+E28)&lt;=0),0,MIN(Inputs!$C$6*E28/(C28+D28+E28),E28))</f>
        <v/>
      </c>
      <c r="Q28" s="13">
        <f>P28</f>
        <v/>
      </c>
      <c r="R28" s="13">
        <f>IF(AND(L28&lt;I28-1,O28&lt;=0),I28-L28,0)</f>
        <v/>
      </c>
      <c r="S28" s="13">
        <f>J28*$H28+M28*Inputs!$C$13</f>
        <v/>
      </c>
      <c r="T28" s="13">
        <f>J28</f>
        <v/>
      </c>
      <c r="U28" s="13">
        <f>M28</f>
        <v/>
      </c>
      <c r="V28" s="13">
        <f>P28</f>
        <v/>
      </c>
      <c r="W28" s="13">
        <f>C28-T28</f>
        <v/>
      </c>
      <c r="X28" s="13">
        <f>D28-U28</f>
        <v/>
      </c>
      <c r="Y28" s="13">
        <f>E28-V28</f>
        <v/>
      </c>
      <c r="Z28" s="13">
        <f>IF(C28&gt;0,F28-T28*F28/C28,F28)</f>
        <v/>
      </c>
      <c r="AA28" s="13">
        <f>W28*(1+Inputs!$C$11)</f>
        <v/>
      </c>
      <c r="AB28" s="13">
        <f>X28*(1+Inputs!$C$11)</f>
        <v/>
      </c>
      <c r="AC28" s="13">
        <f>Y28*(1+Inputs!$C$11)</f>
        <v/>
      </c>
      <c r="AD28" s="13">
        <f>AA28*Inputs!$C$12*Inputs!$C$14</f>
        <v/>
      </c>
      <c r="AE28" s="13">
        <f>AA28-AD28</f>
        <v/>
      </c>
      <c r="AF28" s="13">
        <f>Z28+AE28*Inputs!$C$12*(1-Inputs!$C$14)</f>
        <v/>
      </c>
      <c r="AG28" s="13">
        <f>AE28+AB28+AC28</f>
        <v/>
      </c>
      <c r="AH28" s="13">
        <f>AI27+S28</f>
        <v/>
      </c>
      <c r="AI28" s="13">
        <f>AH28+AD28</f>
        <v/>
      </c>
      <c r="AJ28" s="23">
        <f>IF(OR(AJ27="yes",AND(AND(AJ27&lt;&gt;"yes",B28&lt;=Inputs!$C$15),R28&gt;1)),"yes","no")</f>
        <v/>
      </c>
    </row>
    <row r="29">
      <c r="B29" s="21" t="n">
        <v>21</v>
      </c>
      <c r="C29" s="13">
        <f>AE28</f>
        <v/>
      </c>
      <c r="D29" s="13">
        <f>AB28</f>
        <v/>
      </c>
      <c r="E29" s="13">
        <f>AC28</f>
        <v/>
      </c>
      <c r="F29" s="13">
        <f>AF28</f>
        <v/>
      </c>
      <c r="G29" s="14">
        <f>IF(C29&gt;0,MAX(0,1-F29/C29),0)</f>
        <v/>
      </c>
      <c r="H29" s="22">
        <f>G29*Inputs!$C$14</f>
        <v/>
      </c>
      <c r="I29" s="13">
        <f>IF(AND(AJ28&lt;&gt;"yes",B29&lt;=Inputs!$C$15),Inputs!$C$6,0)</f>
        <v/>
      </c>
      <c r="J29" s="13">
        <f>IF(OR(NOT(AND(AJ28&lt;&gt;"yes",B29&lt;=Inputs!$C$15)),(C29+D29+E29)&lt;=0),0,MIN((Inputs!$C$6*C29/(C29+D29+E29))/(1-$H29),C29))</f>
        <v/>
      </c>
      <c r="K29" s="13">
        <f>J29*(1-$H29)</f>
        <v/>
      </c>
      <c r="L29" s="13">
        <f>K29+N29+Q29</f>
        <v/>
      </c>
      <c r="M29" s="13">
        <f>IF(OR(NOT(AND(AJ28&lt;&gt;"yes",B29&lt;=Inputs!$C$15)),(C29+D29+E29)&lt;=0),0,MIN((Inputs!$C$6*D29/(C29+D29+E29))/(1-Inputs!$C$13),D29))</f>
        <v/>
      </c>
      <c r="N29" s="13">
        <f>M29*(1-Inputs!$C$13)</f>
        <v/>
      </c>
      <c r="O29" s="13">
        <f>C29-J29+D29-M29+E29-P29</f>
        <v/>
      </c>
      <c r="P29" s="13">
        <f>IF(OR(NOT(AND(AJ28&lt;&gt;"yes",B29&lt;=Inputs!$C$15)),(C29+D29+E29)&lt;=0),0,MIN(Inputs!$C$6*E29/(C29+D29+E29),E29))</f>
        <v/>
      </c>
      <c r="Q29" s="13">
        <f>P29</f>
        <v/>
      </c>
      <c r="R29" s="13">
        <f>IF(AND(L29&lt;I29-1,O29&lt;=0),I29-L29,0)</f>
        <v/>
      </c>
      <c r="S29" s="13">
        <f>J29*$H29+M29*Inputs!$C$13</f>
        <v/>
      </c>
      <c r="T29" s="13">
        <f>J29</f>
        <v/>
      </c>
      <c r="U29" s="13">
        <f>M29</f>
        <v/>
      </c>
      <c r="V29" s="13">
        <f>P29</f>
        <v/>
      </c>
      <c r="W29" s="13">
        <f>C29-T29</f>
        <v/>
      </c>
      <c r="X29" s="13">
        <f>D29-U29</f>
        <v/>
      </c>
      <c r="Y29" s="13">
        <f>E29-V29</f>
        <v/>
      </c>
      <c r="Z29" s="13">
        <f>IF(C29&gt;0,F29-T29*F29/C29,F29)</f>
        <v/>
      </c>
      <c r="AA29" s="13">
        <f>W29*(1+Inputs!$C$11)</f>
        <v/>
      </c>
      <c r="AB29" s="13">
        <f>X29*(1+Inputs!$C$11)</f>
        <v/>
      </c>
      <c r="AC29" s="13">
        <f>Y29*(1+Inputs!$C$11)</f>
        <v/>
      </c>
      <c r="AD29" s="13">
        <f>AA29*Inputs!$C$12*Inputs!$C$14</f>
        <v/>
      </c>
      <c r="AE29" s="13">
        <f>AA29-AD29</f>
        <v/>
      </c>
      <c r="AF29" s="13">
        <f>Z29+AE29*Inputs!$C$12*(1-Inputs!$C$14)</f>
        <v/>
      </c>
      <c r="AG29" s="13">
        <f>AE29+AB29+AC29</f>
        <v/>
      </c>
      <c r="AH29" s="13">
        <f>AI28+S29</f>
        <v/>
      </c>
      <c r="AI29" s="13">
        <f>AH29+AD29</f>
        <v/>
      </c>
      <c r="AJ29" s="23">
        <f>IF(OR(AJ28="yes",AND(AND(AJ28&lt;&gt;"yes",B29&lt;=Inputs!$C$15),R29&gt;1)),"yes","no")</f>
        <v/>
      </c>
    </row>
    <row r="30">
      <c r="B30" s="21" t="n">
        <v>22</v>
      </c>
      <c r="C30" s="13">
        <f>AE29</f>
        <v/>
      </c>
      <c r="D30" s="13">
        <f>AB29</f>
        <v/>
      </c>
      <c r="E30" s="13">
        <f>AC29</f>
        <v/>
      </c>
      <c r="F30" s="13">
        <f>AF29</f>
        <v/>
      </c>
      <c r="G30" s="14">
        <f>IF(C30&gt;0,MAX(0,1-F30/C30),0)</f>
        <v/>
      </c>
      <c r="H30" s="22">
        <f>G30*Inputs!$C$14</f>
        <v/>
      </c>
      <c r="I30" s="13">
        <f>IF(AND(AJ29&lt;&gt;"yes",B30&lt;=Inputs!$C$15),Inputs!$C$6,0)</f>
        <v/>
      </c>
      <c r="J30" s="13">
        <f>IF(OR(NOT(AND(AJ29&lt;&gt;"yes",B30&lt;=Inputs!$C$15)),(C30+D30+E30)&lt;=0),0,MIN((Inputs!$C$6*C30/(C30+D30+E30))/(1-$H30),C30))</f>
        <v/>
      </c>
      <c r="K30" s="13">
        <f>J30*(1-$H30)</f>
        <v/>
      </c>
      <c r="L30" s="13">
        <f>K30+N30+Q30</f>
        <v/>
      </c>
      <c r="M30" s="13">
        <f>IF(OR(NOT(AND(AJ29&lt;&gt;"yes",B30&lt;=Inputs!$C$15)),(C30+D30+E30)&lt;=0),0,MIN((Inputs!$C$6*D30/(C30+D30+E30))/(1-Inputs!$C$13),D30))</f>
        <v/>
      </c>
      <c r="N30" s="13">
        <f>M30*(1-Inputs!$C$13)</f>
        <v/>
      </c>
      <c r="O30" s="13">
        <f>C30-J30+D30-M30+E30-P30</f>
        <v/>
      </c>
      <c r="P30" s="13">
        <f>IF(OR(NOT(AND(AJ29&lt;&gt;"yes",B30&lt;=Inputs!$C$15)),(C30+D30+E30)&lt;=0),0,MIN(Inputs!$C$6*E30/(C30+D30+E30),E30))</f>
        <v/>
      </c>
      <c r="Q30" s="13">
        <f>P30</f>
        <v/>
      </c>
      <c r="R30" s="13">
        <f>IF(AND(L30&lt;I30-1,O30&lt;=0),I30-L30,0)</f>
        <v/>
      </c>
      <c r="S30" s="13">
        <f>J30*$H30+M30*Inputs!$C$13</f>
        <v/>
      </c>
      <c r="T30" s="13">
        <f>J30</f>
        <v/>
      </c>
      <c r="U30" s="13">
        <f>M30</f>
        <v/>
      </c>
      <c r="V30" s="13">
        <f>P30</f>
        <v/>
      </c>
      <c r="W30" s="13">
        <f>C30-T30</f>
        <v/>
      </c>
      <c r="X30" s="13">
        <f>D30-U30</f>
        <v/>
      </c>
      <c r="Y30" s="13">
        <f>E30-V30</f>
        <v/>
      </c>
      <c r="Z30" s="13">
        <f>IF(C30&gt;0,F30-T30*F30/C30,F30)</f>
        <v/>
      </c>
      <c r="AA30" s="13">
        <f>W30*(1+Inputs!$C$11)</f>
        <v/>
      </c>
      <c r="AB30" s="13">
        <f>X30*(1+Inputs!$C$11)</f>
        <v/>
      </c>
      <c r="AC30" s="13">
        <f>Y30*(1+Inputs!$C$11)</f>
        <v/>
      </c>
      <c r="AD30" s="13">
        <f>AA30*Inputs!$C$12*Inputs!$C$14</f>
        <v/>
      </c>
      <c r="AE30" s="13">
        <f>AA30-AD30</f>
        <v/>
      </c>
      <c r="AF30" s="13">
        <f>Z30+AE30*Inputs!$C$12*(1-Inputs!$C$14)</f>
        <v/>
      </c>
      <c r="AG30" s="13">
        <f>AE30+AB30+AC30</f>
        <v/>
      </c>
      <c r="AH30" s="13">
        <f>AI29+S30</f>
        <v/>
      </c>
      <c r="AI30" s="13">
        <f>AH30+AD30</f>
        <v/>
      </c>
      <c r="AJ30" s="23">
        <f>IF(OR(AJ29="yes",AND(AND(AJ29&lt;&gt;"yes",B30&lt;=Inputs!$C$15),R30&gt;1)),"yes","no")</f>
        <v/>
      </c>
    </row>
    <row r="31">
      <c r="B31" s="21" t="n">
        <v>23</v>
      </c>
      <c r="C31" s="13">
        <f>AE30</f>
        <v/>
      </c>
      <c r="D31" s="13">
        <f>AB30</f>
        <v/>
      </c>
      <c r="E31" s="13">
        <f>AC30</f>
        <v/>
      </c>
      <c r="F31" s="13">
        <f>AF30</f>
        <v/>
      </c>
      <c r="G31" s="14">
        <f>IF(C31&gt;0,MAX(0,1-F31/C31),0)</f>
        <v/>
      </c>
      <c r="H31" s="22">
        <f>G31*Inputs!$C$14</f>
        <v/>
      </c>
      <c r="I31" s="13">
        <f>IF(AND(AJ30&lt;&gt;"yes",B31&lt;=Inputs!$C$15),Inputs!$C$6,0)</f>
        <v/>
      </c>
      <c r="J31" s="13">
        <f>IF(OR(NOT(AND(AJ30&lt;&gt;"yes",B31&lt;=Inputs!$C$15)),(C31+D31+E31)&lt;=0),0,MIN((Inputs!$C$6*C31/(C31+D31+E31))/(1-$H31),C31))</f>
        <v/>
      </c>
      <c r="K31" s="13">
        <f>J31*(1-$H31)</f>
        <v/>
      </c>
      <c r="L31" s="13">
        <f>K31+N31+Q31</f>
        <v/>
      </c>
      <c r="M31" s="13">
        <f>IF(OR(NOT(AND(AJ30&lt;&gt;"yes",B31&lt;=Inputs!$C$15)),(C31+D31+E31)&lt;=0),0,MIN((Inputs!$C$6*D31/(C31+D31+E31))/(1-Inputs!$C$13),D31))</f>
        <v/>
      </c>
      <c r="N31" s="13">
        <f>M31*(1-Inputs!$C$13)</f>
        <v/>
      </c>
      <c r="O31" s="13">
        <f>C31-J31+D31-M31+E31-P31</f>
        <v/>
      </c>
      <c r="P31" s="13">
        <f>IF(OR(NOT(AND(AJ30&lt;&gt;"yes",B31&lt;=Inputs!$C$15)),(C31+D31+E31)&lt;=0),0,MIN(Inputs!$C$6*E31/(C31+D31+E31),E31))</f>
        <v/>
      </c>
      <c r="Q31" s="13">
        <f>P31</f>
        <v/>
      </c>
      <c r="R31" s="13">
        <f>IF(AND(L31&lt;I31-1,O31&lt;=0),I31-L31,0)</f>
        <v/>
      </c>
      <c r="S31" s="13">
        <f>J31*$H31+M31*Inputs!$C$13</f>
        <v/>
      </c>
      <c r="T31" s="13">
        <f>J31</f>
        <v/>
      </c>
      <c r="U31" s="13">
        <f>M31</f>
        <v/>
      </c>
      <c r="V31" s="13">
        <f>P31</f>
        <v/>
      </c>
      <c r="W31" s="13">
        <f>C31-T31</f>
        <v/>
      </c>
      <c r="X31" s="13">
        <f>D31-U31</f>
        <v/>
      </c>
      <c r="Y31" s="13">
        <f>E31-V31</f>
        <v/>
      </c>
      <c r="Z31" s="13">
        <f>IF(C31&gt;0,F31-T31*F31/C31,F31)</f>
        <v/>
      </c>
      <c r="AA31" s="13">
        <f>W31*(1+Inputs!$C$11)</f>
        <v/>
      </c>
      <c r="AB31" s="13">
        <f>X31*(1+Inputs!$C$11)</f>
        <v/>
      </c>
      <c r="AC31" s="13">
        <f>Y31*(1+Inputs!$C$11)</f>
        <v/>
      </c>
      <c r="AD31" s="13">
        <f>AA31*Inputs!$C$12*Inputs!$C$14</f>
        <v/>
      </c>
      <c r="AE31" s="13">
        <f>AA31-AD31</f>
        <v/>
      </c>
      <c r="AF31" s="13">
        <f>Z31+AE31*Inputs!$C$12*(1-Inputs!$C$14)</f>
        <v/>
      </c>
      <c r="AG31" s="13">
        <f>AE31+AB31+AC31</f>
        <v/>
      </c>
      <c r="AH31" s="13">
        <f>AI30+S31</f>
        <v/>
      </c>
      <c r="AI31" s="13">
        <f>AH31+AD31</f>
        <v/>
      </c>
      <c r="AJ31" s="23">
        <f>IF(OR(AJ30="yes",AND(AND(AJ30&lt;&gt;"yes",B31&lt;=Inputs!$C$15),R31&gt;1)),"yes","no")</f>
        <v/>
      </c>
    </row>
    <row r="32">
      <c r="B32" s="21" t="n">
        <v>24</v>
      </c>
      <c r="C32" s="13">
        <f>AE31</f>
        <v/>
      </c>
      <c r="D32" s="13">
        <f>AB31</f>
        <v/>
      </c>
      <c r="E32" s="13">
        <f>AC31</f>
        <v/>
      </c>
      <c r="F32" s="13">
        <f>AF31</f>
        <v/>
      </c>
      <c r="G32" s="14">
        <f>IF(C32&gt;0,MAX(0,1-F32/C32),0)</f>
        <v/>
      </c>
      <c r="H32" s="22">
        <f>G32*Inputs!$C$14</f>
        <v/>
      </c>
      <c r="I32" s="13">
        <f>IF(AND(AJ31&lt;&gt;"yes",B32&lt;=Inputs!$C$15),Inputs!$C$6,0)</f>
        <v/>
      </c>
      <c r="J32" s="13">
        <f>IF(OR(NOT(AND(AJ31&lt;&gt;"yes",B32&lt;=Inputs!$C$15)),(C32+D32+E32)&lt;=0),0,MIN((Inputs!$C$6*C32/(C32+D32+E32))/(1-$H32),C32))</f>
        <v/>
      </c>
      <c r="K32" s="13">
        <f>J32*(1-$H32)</f>
        <v/>
      </c>
      <c r="L32" s="13">
        <f>K32+N32+Q32</f>
        <v/>
      </c>
      <c r="M32" s="13">
        <f>IF(OR(NOT(AND(AJ31&lt;&gt;"yes",B32&lt;=Inputs!$C$15)),(C32+D32+E32)&lt;=0),0,MIN((Inputs!$C$6*D32/(C32+D32+E32))/(1-Inputs!$C$13),D32))</f>
        <v/>
      </c>
      <c r="N32" s="13">
        <f>M32*(1-Inputs!$C$13)</f>
        <v/>
      </c>
      <c r="O32" s="13">
        <f>C32-J32+D32-M32+E32-P32</f>
        <v/>
      </c>
      <c r="P32" s="13">
        <f>IF(OR(NOT(AND(AJ31&lt;&gt;"yes",B32&lt;=Inputs!$C$15)),(C32+D32+E32)&lt;=0),0,MIN(Inputs!$C$6*E32/(C32+D32+E32),E32))</f>
        <v/>
      </c>
      <c r="Q32" s="13">
        <f>P32</f>
        <v/>
      </c>
      <c r="R32" s="13">
        <f>IF(AND(L32&lt;I32-1,O32&lt;=0),I32-L32,0)</f>
        <v/>
      </c>
      <c r="S32" s="13">
        <f>J32*$H32+M32*Inputs!$C$13</f>
        <v/>
      </c>
      <c r="T32" s="13">
        <f>J32</f>
        <v/>
      </c>
      <c r="U32" s="13">
        <f>M32</f>
        <v/>
      </c>
      <c r="V32" s="13">
        <f>P32</f>
        <v/>
      </c>
      <c r="W32" s="13">
        <f>C32-T32</f>
        <v/>
      </c>
      <c r="X32" s="13">
        <f>D32-U32</f>
        <v/>
      </c>
      <c r="Y32" s="13">
        <f>E32-V32</f>
        <v/>
      </c>
      <c r="Z32" s="13">
        <f>IF(C32&gt;0,F32-T32*F32/C32,F32)</f>
        <v/>
      </c>
      <c r="AA32" s="13">
        <f>W32*(1+Inputs!$C$11)</f>
        <v/>
      </c>
      <c r="AB32" s="13">
        <f>X32*(1+Inputs!$C$11)</f>
        <v/>
      </c>
      <c r="AC32" s="13">
        <f>Y32*(1+Inputs!$C$11)</f>
        <v/>
      </c>
      <c r="AD32" s="13">
        <f>AA32*Inputs!$C$12*Inputs!$C$14</f>
        <v/>
      </c>
      <c r="AE32" s="13">
        <f>AA32-AD32</f>
        <v/>
      </c>
      <c r="AF32" s="13">
        <f>Z32+AE32*Inputs!$C$12*(1-Inputs!$C$14)</f>
        <v/>
      </c>
      <c r="AG32" s="13">
        <f>AE32+AB32+AC32</f>
        <v/>
      </c>
      <c r="AH32" s="13">
        <f>AI31+S32</f>
        <v/>
      </c>
      <c r="AI32" s="13">
        <f>AH32+AD32</f>
        <v/>
      </c>
      <c r="AJ32" s="23">
        <f>IF(OR(AJ31="yes",AND(AND(AJ31&lt;&gt;"yes",B32&lt;=Inputs!$C$15),R32&gt;1)),"yes","no")</f>
        <v/>
      </c>
    </row>
    <row r="33">
      <c r="B33" s="21" t="n">
        <v>25</v>
      </c>
      <c r="C33" s="13">
        <f>AE32</f>
        <v/>
      </c>
      <c r="D33" s="13">
        <f>AB32</f>
        <v/>
      </c>
      <c r="E33" s="13">
        <f>AC32</f>
        <v/>
      </c>
      <c r="F33" s="13">
        <f>AF32</f>
        <v/>
      </c>
      <c r="G33" s="14">
        <f>IF(C33&gt;0,MAX(0,1-F33/C33),0)</f>
        <v/>
      </c>
      <c r="H33" s="22">
        <f>G33*Inputs!$C$14</f>
        <v/>
      </c>
      <c r="I33" s="13">
        <f>IF(AND(AJ32&lt;&gt;"yes",B33&lt;=Inputs!$C$15),Inputs!$C$6,0)</f>
        <v/>
      </c>
      <c r="J33" s="13">
        <f>IF(OR(NOT(AND(AJ32&lt;&gt;"yes",B33&lt;=Inputs!$C$15)),(C33+D33+E33)&lt;=0),0,MIN((Inputs!$C$6*C33/(C33+D33+E33))/(1-$H33),C33))</f>
        <v/>
      </c>
      <c r="K33" s="13">
        <f>J33*(1-$H33)</f>
        <v/>
      </c>
      <c r="L33" s="13">
        <f>K33+N33+Q33</f>
        <v/>
      </c>
      <c r="M33" s="13">
        <f>IF(OR(NOT(AND(AJ32&lt;&gt;"yes",B33&lt;=Inputs!$C$15)),(C33+D33+E33)&lt;=0),0,MIN((Inputs!$C$6*D33/(C33+D33+E33))/(1-Inputs!$C$13),D33))</f>
        <v/>
      </c>
      <c r="N33" s="13">
        <f>M33*(1-Inputs!$C$13)</f>
        <v/>
      </c>
      <c r="O33" s="13">
        <f>C33-J33+D33-M33+E33-P33</f>
        <v/>
      </c>
      <c r="P33" s="13">
        <f>IF(OR(NOT(AND(AJ32&lt;&gt;"yes",B33&lt;=Inputs!$C$15)),(C33+D33+E33)&lt;=0),0,MIN(Inputs!$C$6*E33/(C33+D33+E33),E33))</f>
        <v/>
      </c>
      <c r="Q33" s="13">
        <f>P33</f>
        <v/>
      </c>
      <c r="R33" s="13">
        <f>IF(AND(L33&lt;I33-1,O33&lt;=0),I33-L33,0)</f>
        <v/>
      </c>
      <c r="S33" s="13">
        <f>J33*$H33+M33*Inputs!$C$13</f>
        <v/>
      </c>
      <c r="T33" s="13">
        <f>J33</f>
        <v/>
      </c>
      <c r="U33" s="13">
        <f>M33</f>
        <v/>
      </c>
      <c r="V33" s="13">
        <f>P33</f>
        <v/>
      </c>
      <c r="W33" s="13">
        <f>C33-T33</f>
        <v/>
      </c>
      <c r="X33" s="13">
        <f>D33-U33</f>
        <v/>
      </c>
      <c r="Y33" s="13">
        <f>E33-V33</f>
        <v/>
      </c>
      <c r="Z33" s="13">
        <f>IF(C33&gt;0,F33-T33*F33/C33,F33)</f>
        <v/>
      </c>
      <c r="AA33" s="13">
        <f>W33*(1+Inputs!$C$11)</f>
        <v/>
      </c>
      <c r="AB33" s="13">
        <f>X33*(1+Inputs!$C$11)</f>
        <v/>
      </c>
      <c r="AC33" s="13">
        <f>Y33*(1+Inputs!$C$11)</f>
        <v/>
      </c>
      <c r="AD33" s="13">
        <f>AA33*Inputs!$C$12*Inputs!$C$14</f>
        <v/>
      </c>
      <c r="AE33" s="13">
        <f>AA33-AD33</f>
        <v/>
      </c>
      <c r="AF33" s="13">
        <f>Z33+AE33*Inputs!$C$12*(1-Inputs!$C$14)</f>
        <v/>
      </c>
      <c r="AG33" s="13">
        <f>AE33+AB33+AC33</f>
        <v/>
      </c>
      <c r="AH33" s="13">
        <f>AI32+S33</f>
        <v/>
      </c>
      <c r="AI33" s="13">
        <f>AH33+AD33</f>
        <v/>
      </c>
      <c r="AJ33" s="23">
        <f>IF(OR(AJ32="yes",AND(AND(AJ32&lt;&gt;"yes",B33&lt;=Inputs!$C$15),R33&gt;1)),"yes","no")</f>
        <v/>
      </c>
    </row>
    <row r="34">
      <c r="B34" s="21" t="n">
        <v>26</v>
      </c>
      <c r="C34" s="13">
        <f>AE33</f>
        <v/>
      </c>
      <c r="D34" s="13">
        <f>AB33</f>
        <v/>
      </c>
      <c r="E34" s="13">
        <f>AC33</f>
        <v/>
      </c>
      <c r="F34" s="13">
        <f>AF33</f>
        <v/>
      </c>
      <c r="G34" s="14">
        <f>IF(C34&gt;0,MAX(0,1-F34/C34),0)</f>
        <v/>
      </c>
      <c r="H34" s="22">
        <f>G34*Inputs!$C$14</f>
        <v/>
      </c>
      <c r="I34" s="13">
        <f>IF(AND(AJ33&lt;&gt;"yes",B34&lt;=Inputs!$C$15),Inputs!$C$6,0)</f>
        <v/>
      </c>
      <c r="J34" s="13">
        <f>IF(OR(NOT(AND(AJ33&lt;&gt;"yes",B34&lt;=Inputs!$C$15)),(C34+D34+E34)&lt;=0),0,MIN((Inputs!$C$6*C34/(C34+D34+E34))/(1-$H34),C34))</f>
        <v/>
      </c>
      <c r="K34" s="13">
        <f>J34*(1-$H34)</f>
        <v/>
      </c>
      <c r="L34" s="13">
        <f>K34+N34+Q34</f>
        <v/>
      </c>
      <c r="M34" s="13">
        <f>IF(OR(NOT(AND(AJ33&lt;&gt;"yes",B34&lt;=Inputs!$C$15)),(C34+D34+E34)&lt;=0),0,MIN((Inputs!$C$6*D34/(C34+D34+E34))/(1-Inputs!$C$13),D34))</f>
        <v/>
      </c>
      <c r="N34" s="13">
        <f>M34*(1-Inputs!$C$13)</f>
        <v/>
      </c>
      <c r="O34" s="13">
        <f>C34-J34+D34-M34+E34-P34</f>
        <v/>
      </c>
      <c r="P34" s="13">
        <f>IF(OR(NOT(AND(AJ33&lt;&gt;"yes",B34&lt;=Inputs!$C$15)),(C34+D34+E34)&lt;=0),0,MIN(Inputs!$C$6*E34/(C34+D34+E34),E34))</f>
        <v/>
      </c>
      <c r="Q34" s="13">
        <f>P34</f>
        <v/>
      </c>
      <c r="R34" s="13">
        <f>IF(AND(L34&lt;I34-1,O34&lt;=0),I34-L34,0)</f>
        <v/>
      </c>
      <c r="S34" s="13">
        <f>J34*$H34+M34*Inputs!$C$13</f>
        <v/>
      </c>
      <c r="T34" s="13">
        <f>J34</f>
        <v/>
      </c>
      <c r="U34" s="13">
        <f>M34</f>
        <v/>
      </c>
      <c r="V34" s="13">
        <f>P34</f>
        <v/>
      </c>
      <c r="W34" s="13">
        <f>C34-T34</f>
        <v/>
      </c>
      <c r="X34" s="13">
        <f>D34-U34</f>
        <v/>
      </c>
      <c r="Y34" s="13">
        <f>E34-V34</f>
        <v/>
      </c>
      <c r="Z34" s="13">
        <f>IF(C34&gt;0,F34-T34*F34/C34,F34)</f>
        <v/>
      </c>
      <c r="AA34" s="13">
        <f>W34*(1+Inputs!$C$11)</f>
        <v/>
      </c>
      <c r="AB34" s="13">
        <f>X34*(1+Inputs!$C$11)</f>
        <v/>
      </c>
      <c r="AC34" s="13">
        <f>Y34*(1+Inputs!$C$11)</f>
        <v/>
      </c>
      <c r="AD34" s="13">
        <f>AA34*Inputs!$C$12*Inputs!$C$14</f>
        <v/>
      </c>
      <c r="AE34" s="13">
        <f>AA34-AD34</f>
        <v/>
      </c>
      <c r="AF34" s="13">
        <f>Z34+AE34*Inputs!$C$12*(1-Inputs!$C$14)</f>
        <v/>
      </c>
      <c r="AG34" s="13">
        <f>AE34+AB34+AC34</f>
        <v/>
      </c>
      <c r="AH34" s="13">
        <f>AI33+S34</f>
        <v/>
      </c>
      <c r="AI34" s="13">
        <f>AH34+AD34</f>
        <v/>
      </c>
      <c r="AJ34" s="23">
        <f>IF(OR(AJ33="yes",AND(AND(AJ33&lt;&gt;"yes",B34&lt;=Inputs!$C$15),R34&gt;1)),"yes","no")</f>
        <v/>
      </c>
    </row>
    <row r="35">
      <c r="B35" s="21" t="n">
        <v>27</v>
      </c>
      <c r="C35" s="13">
        <f>AE34</f>
        <v/>
      </c>
      <c r="D35" s="13">
        <f>AB34</f>
        <v/>
      </c>
      <c r="E35" s="13">
        <f>AC34</f>
        <v/>
      </c>
      <c r="F35" s="13">
        <f>AF34</f>
        <v/>
      </c>
      <c r="G35" s="14">
        <f>IF(C35&gt;0,MAX(0,1-F35/C35),0)</f>
        <v/>
      </c>
      <c r="H35" s="22">
        <f>G35*Inputs!$C$14</f>
        <v/>
      </c>
      <c r="I35" s="13">
        <f>IF(AND(AJ34&lt;&gt;"yes",B35&lt;=Inputs!$C$15),Inputs!$C$6,0)</f>
        <v/>
      </c>
      <c r="J35" s="13">
        <f>IF(OR(NOT(AND(AJ34&lt;&gt;"yes",B35&lt;=Inputs!$C$15)),(C35+D35+E35)&lt;=0),0,MIN((Inputs!$C$6*C35/(C35+D35+E35))/(1-$H35),C35))</f>
        <v/>
      </c>
      <c r="K35" s="13">
        <f>J35*(1-$H35)</f>
        <v/>
      </c>
      <c r="L35" s="13">
        <f>K35+N35+Q35</f>
        <v/>
      </c>
      <c r="M35" s="13">
        <f>IF(OR(NOT(AND(AJ34&lt;&gt;"yes",B35&lt;=Inputs!$C$15)),(C35+D35+E35)&lt;=0),0,MIN((Inputs!$C$6*D35/(C35+D35+E35))/(1-Inputs!$C$13),D35))</f>
        <v/>
      </c>
      <c r="N35" s="13">
        <f>M35*(1-Inputs!$C$13)</f>
        <v/>
      </c>
      <c r="O35" s="13">
        <f>C35-J35+D35-M35+E35-P35</f>
        <v/>
      </c>
      <c r="P35" s="13">
        <f>IF(OR(NOT(AND(AJ34&lt;&gt;"yes",B35&lt;=Inputs!$C$15)),(C35+D35+E35)&lt;=0),0,MIN(Inputs!$C$6*E35/(C35+D35+E35),E35))</f>
        <v/>
      </c>
      <c r="Q35" s="13">
        <f>P35</f>
        <v/>
      </c>
      <c r="R35" s="13">
        <f>IF(AND(L35&lt;I35-1,O35&lt;=0),I35-L35,0)</f>
        <v/>
      </c>
      <c r="S35" s="13">
        <f>J35*$H35+M35*Inputs!$C$13</f>
        <v/>
      </c>
      <c r="T35" s="13">
        <f>J35</f>
        <v/>
      </c>
      <c r="U35" s="13">
        <f>M35</f>
        <v/>
      </c>
      <c r="V35" s="13">
        <f>P35</f>
        <v/>
      </c>
      <c r="W35" s="13">
        <f>C35-T35</f>
        <v/>
      </c>
      <c r="X35" s="13">
        <f>D35-U35</f>
        <v/>
      </c>
      <c r="Y35" s="13">
        <f>E35-V35</f>
        <v/>
      </c>
      <c r="Z35" s="13">
        <f>IF(C35&gt;0,F35-T35*F35/C35,F35)</f>
        <v/>
      </c>
      <c r="AA35" s="13">
        <f>W35*(1+Inputs!$C$11)</f>
        <v/>
      </c>
      <c r="AB35" s="13">
        <f>X35*(1+Inputs!$C$11)</f>
        <v/>
      </c>
      <c r="AC35" s="13">
        <f>Y35*(1+Inputs!$C$11)</f>
        <v/>
      </c>
      <c r="AD35" s="13">
        <f>AA35*Inputs!$C$12*Inputs!$C$14</f>
        <v/>
      </c>
      <c r="AE35" s="13">
        <f>AA35-AD35</f>
        <v/>
      </c>
      <c r="AF35" s="13">
        <f>Z35+AE35*Inputs!$C$12*(1-Inputs!$C$14)</f>
        <v/>
      </c>
      <c r="AG35" s="13">
        <f>AE35+AB35+AC35</f>
        <v/>
      </c>
      <c r="AH35" s="13">
        <f>AI34+S35</f>
        <v/>
      </c>
      <c r="AI35" s="13">
        <f>AH35+AD35</f>
        <v/>
      </c>
      <c r="AJ35" s="23">
        <f>IF(OR(AJ34="yes",AND(AND(AJ34&lt;&gt;"yes",B35&lt;=Inputs!$C$15),R35&gt;1)),"yes","no")</f>
        <v/>
      </c>
    </row>
    <row r="36">
      <c r="B36" s="21" t="n">
        <v>28</v>
      </c>
      <c r="C36" s="13">
        <f>AE35</f>
        <v/>
      </c>
      <c r="D36" s="13">
        <f>AB35</f>
        <v/>
      </c>
      <c r="E36" s="13">
        <f>AC35</f>
        <v/>
      </c>
      <c r="F36" s="13">
        <f>AF35</f>
        <v/>
      </c>
      <c r="G36" s="14">
        <f>IF(C36&gt;0,MAX(0,1-F36/C36),0)</f>
        <v/>
      </c>
      <c r="H36" s="22">
        <f>G36*Inputs!$C$14</f>
        <v/>
      </c>
      <c r="I36" s="13">
        <f>IF(AND(AJ35&lt;&gt;"yes",B36&lt;=Inputs!$C$15),Inputs!$C$6,0)</f>
        <v/>
      </c>
      <c r="J36" s="13">
        <f>IF(OR(NOT(AND(AJ35&lt;&gt;"yes",B36&lt;=Inputs!$C$15)),(C36+D36+E36)&lt;=0),0,MIN((Inputs!$C$6*C36/(C36+D36+E36))/(1-$H36),C36))</f>
        <v/>
      </c>
      <c r="K36" s="13">
        <f>J36*(1-$H36)</f>
        <v/>
      </c>
      <c r="L36" s="13">
        <f>K36+N36+Q36</f>
        <v/>
      </c>
      <c r="M36" s="13">
        <f>IF(OR(NOT(AND(AJ35&lt;&gt;"yes",B36&lt;=Inputs!$C$15)),(C36+D36+E36)&lt;=0),0,MIN((Inputs!$C$6*D36/(C36+D36+E36))/(1-Inputs!$C$13),D36))</f>
        <v/>
      </c>
      <c r="N36" s="13">
        <f>M36*(1-Inputs!$C$13)</f>
        <v/>
      </c>
      <c r="O36" s="13">
        <f>C36-J36+D36-M36+E36-P36</f>
        <v/>
      </c>
      <c r="P36" s="13">
        <f>IF(OR(NOT(AND(AJ35&lt;&gt;"yes",B36&lt;=Inputs!$C$15)),(C36+D36+E36)&lt;=0),0,MIN(Inputs!$C$6*E36/(C36+D36+E36),E36))</f>
        <v/>
      </c>
      <c r="Q36" s="13">
        <f>P36</f>
        <v/>
      </c>
      <c r="R36" s="13">
        <f>IF(AND(L36&lt;I36-1,O36&lt;=0),I36-L36,0)</f>
        <v/>
      </c>
      <c r="S36" s="13">
        <f>J36*$H36+M36*Inputs!$C$13</f>
        <v/>
      </c>
      <c r="T36" s="13">
        <f>J36</f>
        <v/>
      </c>
      <c r="U36" s="13">
        <f>M36</f>
        <v/>
      </c>
      <c r="V36" s="13">
        <f>P36</f>
        <v/>
      </c>
      <c r="W36" s="13">
        <f>C36-T36</f>
        <v/>
      </c>
      <c r="X36" s="13">
        <f>D36-U36</f>
        <v/>
      </c>
      <c r="Y36" s="13">
        <f>E36-V36</f>
        <v/>
      </c>
      <c r="Z36" s="13">
        <f>IF(C36&gt;0,F36-T36*F36/C36,F36)</f>
        <v/>
      </c>
      <c r="AA36" s="13">
        <f>W36*(1+Inputs!$C$11)</f>
        <v/>
      </c>
      <c r="AB36" s="13">
        <f>X36*(1+Inputs!$C$11)</f>
        <v/>
      </c>
      <c r="AC36" s="13">
        <f>Y36*(1+Inputs!$C$11)</f>
        <v/>
      </c>
      <c r="AD36" s="13">
        <f>AA36*Inputs!$C$12*Inputs!$C$14</f>
        <v/>
      </c>
      <c r="AE36" s="13">
        <f>AA36-AD36</f>
        <v/>
      </c>
      <c r="AF36" s="13">
        <f>Z36+AE36*Inputs!$C$12*(1-Inputs!$C$14)</f>
        <v/>
      </c>
      <c r="AG36" s="13">
        <f>AE36+AB36+AC36</f>
        <v/>
      </c>
      <c r="AH36" s="13">
        <f>AI35+S36</f>
        <v/>
      </c>
      <c r="AI36" s="13">
        <f>AH36+AD36</f>
        <v/>
      </c>
      <c r="AJ36" s="23">
        <f>IF(OR(AJ35="yes",AND(AND(AJ35&lt;&gt;"yes",B36&lt;=Inputs!$C$15),R36&gt;1)),"yes","no")</f>
        <v/>
      </c>
    </row>
    <row r="37">
      <c r="B37" s="21" t="n">
        <v>29</v>
      </c>
      <c r="C37" s="13">
        <f>AE36</f>
        <v/>
      </c>
      <c r="D37" s="13">
        <f>AB36</f>
        <v/>
      </c>
      <c r="E37" s="13">
        <f>AC36</f>
        <v/>
      </c>
      <c r="F37" s="13">
        <f>AF36</f>
        <v/>
      </c>
      <c r="G37" s="14">
        <f>IF(C37&gt;0,MAX(0,1-F37/C37),0)</f>
        <v/>
      </c>
      <c r="H37" s="22">
        <f>G37*Inputs!$C$14</f>
        <v/>
      </c>
      <c r="I37" s="13">
        <f>IF(AND(AJ36&lt;&gt;"yes",B37&lt;=Inputs!$C$15),Inputs!$C$6,0)</f>
        <v/>
      </c>
      <c r="J37" s="13">
        <f>IF(OR(NOT(AND(AJ36&lt;&gt;"yes",B37&lt;=Inputs!$C$15)),(C37+D37+E37)&lt;=0),0,MIN((Inputs!$C$6*C37/(C37+D37+E37))/(1-$H37),C37))</f>
        <v/>
      </c>
      <c r="K37" s="13">
        <f>J37*(1-$H37)</f>
        <v/>
      </c>
      <c r="L37" s="13">
        <f>K37+N37+Q37</f>
        <v/>
      </c>
      <c r="M37" s="13">
        <f>IF(OR(NOT(AND(AJ36&lt;&gt;"yes",B37&lt;=Inputs!$C$15)),(C37+D37+E37)&lt;=0),0,MIN((Inputs!$C$6*D37/(C37+D37+E37))/(1-Inputs!$C$13),D37))</f>
        <v/>
      </c>
      <c r="N37" s="13">
        <f>M37*(1-Inputs!$C$13)</f>
        <v/>
      </c>
      <c r="O37" s="13">
        <f>C37-J37+D37-M37+E37-P37</f>
        <v/>
      </c>
      <c r="P37" s="13">
        <f>IF(OR(NOT(AND(AJ36&lt;&gt;"yes",B37&lt;=Inputs!$C$15)),(C37+D37+E37)&lt;=0),0,MIN(Inputs!$C$6*E37/(C37+D37+E37),E37))</f>
        <v/>
      </c>
      <c r="Q37" s="13">
        <f>P37</f>
        <v/>
      </c>
      <c r="R37" s="13">
        <f>IF(AND(L37&lt;I37-1,O37&lt;=0),I37-L37,0)</f>
        <v/>
      </c>
      <c r="S37" s="13">
        <f>J37*$H37+M37*Inputs!$C$13</f>
        <v/>
      </c>
      <c r="T37" s="13">
        <f>J37</f>
        <v/>
      </c>
      <c r="U37" s="13">
        <f>M37</f>
        <v/>
      </c>
      <c r="V37" s="13">
        <f>P37</f>
        <v/>
      </c>
      <c r="W37" s="13">
        <f>C37-T37</f>
        <v/>
      </c>
      <c r="X37" s="13">
        <f>D37-U37</f>
        <v/>
      </c>
      <c r="Y37" s="13">
        <f>E37-V37</f>
        <v/>
      </c>
      <c r="Z37" s="13">
        <f>IF(C37&gt;0,F37-T37*F37/C37,F37)</f>
        <v/>
      </c>
      <c r="AA37" s="13">
        <f>W37*(1+Inputs!$C$11)</f>
        <v/>
      </c>
      <c r="AB37" s="13">
        <f>X37*(1+Inputs!$C$11)</f>
        <v/>
      </c>
      <c r="AC37" s="13">
        <f>Y37*(1+Inputs!$C$11)</f>
        <v/>
      </c>
      <c r="AD37" s="13">
        <f>AA37*Inputs!$C$12*Inputs!$C$14</f>
        <v/>
      </c>
      <c r="AE37" s="13">
        <f>AA37-AD37</f>
        <v/>
      </c>
      <c r="AF37" s="13">
        <f>Z37+AE37*Inputs!$C$12*(1-Inputs!$C$14)</f>
        <v/>
      </c>
      <c r="AG37" s="13">
        <f>AE37+AB37+AC37</f>
        <v/>
      </c>
      <c r="AH37" s="13">
        <f>AI36+S37</f>
        <v/>
      </c>
      <c r="AI37" s="13">
        <f>AH37+AD37</f>
        <v/>
      </c>
      <c r="AJ37" s="23">
        <f>IF(OR(AJ36="yes",AND(AND(AJ36&lt;&gt;"yes",B37&lt;=Inputs!$C$15),R37&gt;1)),"yes","no")</f>
        <v/>
      </c>
    </row>
    <row r="38">
      <c r="B38" s="21" t="n">
        <v>30</v>
      </c>
      <c r="C38" s="13">
        <f>AE37</f>
        <v/>
      </c>
      <c r="D38" s="13">
        <f>AB37</f>
        <v/>
      </c>
      <c r="E38" s="13">
        <f>AC37</f>
        <v/>
      </c>
      <c r="F38" s="13">
        <f>AF37</f>
        <v/>
      </c>
      <c r="G38" s="14">
        <f>IF(C38&gt;0,MAX(0,1-F38/C38),0)</f>
        <v/>
      </c>
      <c r="H38" s="22">
        <f>G38*Inputs!$C$14</f>
        <v/>
      </c>
      <c r="I38" s="13">
        <f>IF(AND(AJ37&lt;&gt;"yes",B38&lt;=Inputs!$C$15),Inputs!$C$6,0)</f>
        <v/>
      </c>
      <c r="J38" s="13">
        <f>IF(OR(NOT(AND(AJ37&lt;&gt;"yes",B38&lt;=Inputs!$C$15)),(C38+D38+E38)&lt;=0),0,MIN((Inputs!$C$6*C38/(C38+D38+E38))/(1-$H38),C38))</f>
        <v/>
      </c>
      <c r="K38" s="13">
        <f>J38*(1-$H38)</f>
        <v/>
      </c>
      <c r="L38" s="13">
        <f>K38+N38+Q38</f>
        <v/>
      </c>
      <c r="M38" s="13">
        <f>IF(OR(NOT(AND(AJ37&lt;&gt;"yes",B38&lt;=Inputs!$C$15)),(C38+D38+E38)&lt;=0),0,MIN((Inputs!$C$6*D38/(C38+D38+E38))/(1-Inputs!$C$13),D38))</f>
        <v/>
      </c>
      <c r="N38" s="13">
        <f>M38*(1-Inputs!$C$13)</f>
        <v/>
      </c>
      <c r="O38" s="13">
        <f>C38-J38+D38-M38+E38-P38</f>
        <v/>
      </c>
      <c r="P38" s="13">
        <f>IF(OR(NOT(AND(AJ37&lt;&gt;"yes",B38&lt;=Inputs!$C$15)),(C38+D38+E38)&lt;=0),0,MIN(Inputs!$C$6*E38/(C38+D38+E38),E38))</f>
        <v/>
      </c>
      <c r="Q38" s="13">
        <f>P38</f>
        <v/>
      </c>
      <c r="R38" s="13">
        <f>IF(AND(L38&lt;I38-1,O38&lt;=0),I38-L38,0)</f>
        <v/>
      </c>
      <c r="S38" s="13">
        <f>J38*$H38+M38*Inputs!$C$13</f>
        <v/>
      </c>
      <c r="T38" s="13">
        <f>J38</f>
        <v/>
      </c>
      <c r="U38" s="13">
        <f>M38</f>
        <v/>
      </c>
      <c r="V38" s="13">
        <f>P38</f>
        <v/>
      </c>
      <c r="W38" s="13">
        <f>C38-T38</f>
        <v/>
      </c>
      <c r="X38" s="13">
        <f>D38-U38</f>
        <v/>
      </c>
      <c r="Y38" s="13">
        <f>E38-V38</f>
        <v/>
      </c>
      <c r="Z38" s="13">
        <f>IF(C38&gt;0,F38-T38*F38/C38,F38)</f>
        <v/>
      </c>
      <c r="AA38" s="13">
        <f>W38*(1+Inputs!$C$11)</f>
        <v/>
      </c>
      <c r="AB38" s="13">
        <f>X38*(1+Inputs!$C$11)</f>
        <v/>
      </c>
      <c r="AC38" s="13">
        <f>Y38*(1+Inputs!$C$11)</f>
        <v/>
      </c>
      <c r="AD38" s="13">
        <f>AA38*Inputs!$C$12*Inputs!$C$14</f>
        <v/>
      </c>
      <c r="AE38" s="13">
        <f>AA38-AD38</f>
        <v/>
      </c>
      <c r="AF38" s="13">
        <f>Z38+AE38*Inputs!$C$12*(1-Inputs!$C$14)</f>
        <v/>
      </c>
      <c r="AG38" s="13">
        <f>AE38+AB38+AC38</f>
        <v/>
      </c>
      <c r="AH38" s="13">
        <f>AI37+S38</f>
        <v/>
      </c>
      <c r="AI38" s="13">
        <f>AH38+AD38</f>
        <v/>
      </c>
      <c r="AJ38" s="23">
        <f>IF(OR(AJ37="yes",AND(AND(AJ37&lt;&gt;"yes",B38&lt;=Inputs!$C$15),R38&gt;1)),"yes","no")</f>
        <v/>
      </c>
    </row>
    <row r="39">
      <c r="B39" s="21" t="n">
        <v>31</v>
      </c>
      <c r="C39" s="13">
        <f>AE38</f>
        <v/>
      </c>
      <c r="D39" s="13">
        <f>AB38</f>
        <v/>
      </c>
      <c r="E39" s="13">
        <f>AC38</f>
        <v/>
      </c>
      <c r="F39" s="13">
        <f>AF38</f>
        <v/>
      </c>
      <c r="G39" s="14">
        <f>IF(C39&gt;0,MAX(0,1-F39/C39),0)</f>
        <v/>
      </c>
      <c r="H39" s="22">
        <f>G39*Inputs!$C$14</f>
        <v/>
      </c>
      <c r="I39" s="13">
        <f>IF(AND(AJ38&lt;&gt;"yes",B39&lt;=Inputs!$C$15),Inputs!$C$6,0)</f>
        <v/>
      </c>
      <c r="J39" s="13">
        <f>IF(OR(NOT(AND(AJ38&lt;&gt;"yes",B39&lt;=Inputs!$C$15)),(C39+D39+E39)&lt;=0),0,MIN((Inputs!$C$6*C39/(C39+D39+E39))/(1-$H39),C39))</f>
        <v/>
      </c>
      <c r="K39" s="13">
        <f>J39*(1-$H39)</f>
        <v/>
      </c>
      <c r="L39" s="13">
        <f>K39+N39+Q39</f>
        <v/>
      </c>
      <c r="M39" s="13">
        <f>IF(OR(NOT(AND(AJ38&lt;&gt;"yes",B39&lt;=Inputs!$C$15)),(C39+D39+E39)&lt;=0),0,MIN((Inputs!$C$6*D39/(C39+D39+E39))/(1-Inputs!$C$13),D39))</f>
        <v/>
      </c>
      <c r="N39" s="13">
        <f>M39*(1-Inputs!$C$13)</f>
        <v/>
      </c>
      <c r="O39" s="13">
        <f>C39-J39+D39-M39+E39-P39</f>
        <v/>
      </c>
      <c r="P39" s="13">
        <f>IF(OR(NOT(AND(AJ38&lt;&gt;"yes",B39&lt;=Inputs!$C$15)),(C39+D39+E39)&lt;=0),0,MIN(Inputs!$C$6*E39/(C39+D39+E39),E39))</f>
        <v/>
      </c>
      <c r="Q39" s="13">
        <f>P39</f>
        <v/>
      </c>
      <c r="R39" s="13">
        <f>IF(AND(L39&lt;I39-1,O39&lt;=0),I39-L39,0)</f>
        <v/>
      </c>
      <c r="S39" s="13">
        <f>J39*$H39+M39*Inputs!$C$13</f>
        <v/>
      </c>
      <c r="T39" s="13">
        <f>J39</f>
        <v/>
      </c>
      <c r="U39" s="13">
        <f>M39</f>
        <v/>
      </c>
      <c r="V39" s="13">
        <f>P39</f>
        <v/>
      </c>
      <c r="W39" s="13">
        <f>C39-T39</f>
        <v/>
      </c>
      <c r="X39" s="13">
        <f>D39-U39</f>
        <v/>
      </c>
      <c r="Y39" s="13">
        <f>E39-V39</f>
        <v/>
      </c>
      <c r="Z39" s="13">
        <f>IF(C39&gt;0,F39-T39*F39/C39,F39)</f>
        <v/>
      </c>
      <c r="AA39" s="13">
        <f>W39*(1+Inputs!$C$11)</f>
        <v/>
      </c>
      <c r="AB39" s="13">
        <f>X39*(1+Inputs!$C$11)</f>
        <v/>
      </c>
      <c r="AC39" s="13">
        <f>Y39*(1+Inputs!$C$11)</f>
        <v/>
      </c>
      <c r="AD39" s="13">
        <f>AA39*Inputs!$C$12*Inputs!$C$14</f>
        <v/>
      </c>
      <c r="AE39" s="13">
        <f>AA39-AD39</f>
        <v/>
      </c>
      <c r="AF39" s="13">
        <f>Z39+AE39*Inputs!$C$12*(1-Inputs!$C$14)</f>
        <v/>
      </c>
      <c r="AG39" s="13">
        <f>AE39+AB39+AC39</f>
        <v/>
      </c>
      <c r="AH39" s="13">
        <f>AI38+S39</f>
        <v/>
      </c>
      <c r="AI39" s="13">
        <f>AH39+AD39</f>
        <v/>
      </c>
      <c r="AJ39" s="23">
        <f>IF(OR(AJ38="yes",AND(AND(AJ38&lt;&gt;"yes",B39&lt;=Inputs!$C$15),R39&gt;1)),"yes","no")</f>
        <v/>
      </c>
    </row>
    <row r="40">
      <c r="B40" s="21" t="n">
        <v>32</v>
      </c>
      <c r="C40" s="13">
        <f>AE39</f>
        <v/>
      </c>
      <c r="D40" s="13">
        <f>AB39</f>
        <v/>
      </c>
      <c r="E40" s="13">
        <f>AC39</f>
        <v/>
      </c>
      <c r="F40" s="13">
        <f>AF39</f>
        <v/>
      </c>
      <c r="G40" s="14">
        <f>IF(C40&gt;0,MAX(0,1-F40/C40),0)</f>
        <v/>
      </c>
      <c r="H40" s="22">
        <f>G40*Inputs!$C$14</f>
        <v/>
      </c>
      <c r="I40" s="13">
        <f>IF(AND(AJ39&lt;&gt;"yes",B40&lt;=Inputs!$C$15),Inputs!$C$6,0)</f>
        <v/>
      </c>
      <c r="J40" s="13">
        <f>IF(OR(NOT(AND(AJ39&lt;&gt;"yes",B40&lt;=Inputs!$C$15)),(C40+D40+E40)&lt;=0),0,MIN((Inputs!$C$6*C40/(C40+D40+E40))/(1-$H40),C40))</f>
        <v/>
      </c>
      <c r="K40" s="13">
        <f>J40*(1-$H40)</f>
        <v/>
      </c>
      <c r="L40" s="13">
        <f>K40+N40+Q40</f>
        <v/>
      </c>
      <c r="M40" s="13">
        <f>IF(OR(NOT(AND(AJ39&lt;&gt;"yes",B40&lt;=Inputs!$C$15)),(C40+D40+E40)&lt;=0),0,MIN((Inputs!$C$6*D40/(C40+D40+E40))/(1-Inputs!$C$13),D40))</f>
        <v/>
      </c>
      <c r="N40" s="13">
        <f>M40*(1-Inputs!$C$13)</f>
        <v/>
      </c>
      <c r="O40" s="13">
        <f>C40-J40+D40-M40+E40-P40</f>
        <v/>
      </c>
      <c r="P40" s="13">
        <f>IF(OR(NOT(AND(AJ39&lt;&gt;"yes",B40&lt;=Inputs!$C$15)),(C40+D40+E40)&lt;=0),0,MIN(Inputs!$C$6*E40/(C40+D40+E40),E40))</f>
        <v/>
      </c>
      <c r="Q40" s="13">
        <f>P40</f>
        <v/>
      </c>
      <c r="R40" s="13">
        <f>IF(AND(L40&lt;I40-1,O40&lt;=0),I40-L40,0)</f>
        <v/>
      </c>
      <c r="S40" s="13">
        <f>J40*$H40+M40*Inputs!$C$13</f>
        <v/>
      </c>
      <c r="T40" s="13">
        <f>J40</f>
        <v/>
      </c>
      <c r="U40" s="13">
        <f>M40</f>
        <v/>
      </c>
      <c r="V40" s="13">
        <f>P40</f>
        <v/>
      </c>
      <c r="W40" s="13">
        <f>C40-T40</f>
        <v/>
      </c>
      <c r="X40" s="13">
        <f>D40-U40</f>
        <v/>
      </c>
      <c r="Y40" s="13">
        <f>E40-V40</f>
        <v/>
      </c>
      <c r="Z40" s="13">
        <f>IF(C40&gt;0,F40-T40*F40/C40,F40)</f>
        <v/>
      </c>
      <c r="AA40" s="13">
        <f>W40*(1+Inputs!$C$11)</f>
        <v/>
      </c>
      <c r="AB40" s="13">
        <f>X40*(1+Inputs!$C$11)</f>
        <v/>
      </c>
      <c r="AC40" s="13">
        <f>Y40*(1+Inputs!$C$11)</f>
        <v/>
      </c>
      <c r="AD40" s="13">
        <f>AA40*Inputs!$C$12*Inputs!$C$14</f>
        <v/>
      </c>
      <c r="AE40" s="13">
        <f>AA40-AD40</f>
        <v/>
      </c>
      <c r="AF40" s="13">
        <f>Z40+AE40*Inputs!$C$12*(1-Inputs!$C$14)</f>
        <v/>
      </c>
      <c r="AG40" s="13">
        <f>AE40+AB40+AC40</f>
        <v/>
      </c>
      <c r="AH40" s="13">
        <f>AI39+S40</f>
        <v/>
      </c>
      <c r="AI40" s="13">
        <f>AH40+AD40</f>
        <v/>
      </c>
      <c r="AJ40" s="23">
        <f>IF(OR(AJ39="yes",AND(AND(AJ39&lt;&gt;"yes",B40&lt;=Inputs!$C$15),R40&gt;1)),"yes","no")</f>
        <v/>
      </c>
    </row>
    <row r="41">
      <c r="B41" s="21" t="n">
        <v>33</v>
      </c>
      <c r="C41" s="13">
        <f>AE40</f>
        <v/>
      </c>
      <c r="D41" s="13">
        <f>AB40</f>
        <v/>
      </c>
      <c r="E41" s="13">
        <f>AC40</f>
        <v/>
      </c>
      <c r="F41" s="13">
        <f>AF40</f>
        <v/>
      </c>
      <c r="G41" s="14">
        <f>IF(C41&gt;0,MAX(0,1-F41/C41),0)</f>
        <v/>
      </c>
      <c r="H41" s="22">
        <f>G41*Inputs!$C$14</f>
        <v/>
      </c>
      <c r="I41" s="13">
        <f>IF(AND(AJ40&lt;&gt;"yes",B41&lt;=Inputs!$C$15),Inputs!$C$6,0)</f>
        <v/>
      </c>
      <c r="J41" s="13">
        <f>IF(OR(NOT(AND(AJ40&lt;&gt;"yes",B41&lt;=Inputs!$C$15)),(C41+D41+E41)&lt;=0),0,MIN((Inputs!$C$6*C41/(C41+D41+E41))/(1-$H41),C41))</f>
        <v/>
      </c>
      <c r="K41" s="13">
        <f>J41*(1-$H41)</f>
        <v/>
      </c>
      <c r="L41" s="13">
        <f>K41+N41+Q41</f>
        <v/>
      </c>
      <c r="M41" s="13">
        <f>IF(OR(NOT(AND(AJ40&lt;&gt;"yes",B41&lt;=Inputs!$C$15)),(C41+D41+E41)&lt;=0),0,MIN((Inputs!$C$6*D41/(C41+D41+E41))/(1-Inputs!$C$13),D41))</f>
        <v/>
      </c>
      <c r="N41" s="13">
        <f>M41*(1-Inputs!$C$13)</f>
        <v/>
      </c>
      <c r="O41" s="13">
        <f>C41-J41+D41-M41+E41-P41</f>
        <v/>
      </c>
      <c r="P41" s="13">
        <f>IF(OR(NOT(AND(AJ40&lt;&gt;"yes",B41&lt;=Inputs!$C$15)),(C41+D41+E41)&lt;=0),0,MIN(Inputs!$C$6*E41/(C41+D41+E41),E41))</f>
        <v/>
      </c>
      <c r="Q41" s="13">
        <f>P41</f>
        <v/>
      </c>
      <c r="R41" s="13">
        <f>IF(AND(L41&lt;I41-1,O41&lt;=0),I41-L41,0)</f>
        <v/>
      </c>
      <c r="S41" s="13">
        <f>J41*$H41+M41*Inputs!$C$13</f>
        <v/>
      </c>
      <c r="T41" s="13">
        <f>J41</f>
        <v/>
      </c>
      <c r="U41" s="13">
        <f>M41</f>
        <v/>
      </c>
      <c r="V41" s="13">
        <f>P41</f>
        <v/>
      </c>
      <c r="W41" s="13">
        <f>C41-T41</f>
        <v/>
      </c>
      <c r="X41" s="13">
        <f>D41-U41</f>
        <v/>
      </c>
      <c r="Y41" s="13">
        <f>E41-V41</f>
        <v/>
      </c>
      <c r="Z41" s="13">
        <f>IF(C41&gt;0,F41-T41*F41/C41,F41)</f>
        <v/>
      </c>
      <c r="AA41" s="13">
        <f>W41*(1+Inputs!$C$11)</f>
        <v/>
      </c>
      <c r="AB41" s="13">
        <f>X41*(1+Inputs!$C$11)</f>
        <v/>
      </c>
      <c r="AC41" s="13">
        <f>Y41*(1+Inputs!$C$11)</f>
        <v/>
      </c>
      <c r="AD41" s="13">
        <f>AA41*Inputs!$C$12*Inputs!$C$14</f>
        <v/>
      </c>
      <c r="AE41" s="13">
        <f>AA41-AD41</f>
        <v/>
      </c>
      <c r="AF41" s="13">
        <f>Z41+AE41*Inputs!$C$12*(1-Inputs!$C$14)</f>
        <v/>
      </c>
      <c r="AG41" s="13">
        <f>AE41+AB41+AC41</f>
        <v/>
      </c>
      <c r="AH41" s="13">
        <f>AI40+S41</f>
        <v/>
      </c>
      <c r="AI41" s="13">
        <f>AH41+AD41</f>
        <v/>
      </c>
      <c r="AJ41" s="23">
        <f>IF(OR(AJ40="yes",AND(AND(AJ40&lt;&gt;"yes",B41&lt;=Inputs!$C$15),R41&gt;1)),"yes","no")</f>
        <v/>
      </c>
    </row>
    <row r="42">
      <c r="B42" s="21" t="n">
        <v>34</v>
      </c>
      <c r="C42" s="13">
        <f>AE41</f>
        <v/>
      </c>
      <c r="D42" s="13">
        <f>AB41</f>
        <v/>
      </c>
      <c r="E42" s="13">
        <f>AC41</f>
        <v/>
      </c>
      <c r="F42" s="13">
        <f>AF41</f>
        <v/>
      </c>
      <c r="G42" s="14">
        <f>IF(C42&gt;0,MAX(0,1-F42/C42),0)</f>
        <v/>
      </c>
      <c r="H42" s="22">
        <f>G42*Inputs!$C$14</f>
        <v/>
      </c>
      <c r="I42" s="13">
        <f>IF(AND(AJ41&lt;&gt;"yes",B42&lt;=Inputs!$C$15),Inputs!$C$6,0)</f>
        <v/>
      </c>
      <c r="J42" s="13">
        <f>IF(OR(NOT(AND(AJ41&lt;&gt;"yes",B42&lt;=Inputs!$C$15)),(C42+D42+E42)&lt;=0),0,MIN((Inputs!$C$6*C42/(C42+D42+E42))/(1-$H42),C42))</f>
        <v/>
      </c>
      <c r="K42" s="13">
        <f>J42*(1-$H42)</f>
        <v/>
      </c>
      <c r="L42" s="13">
        <f>K42+N42+Q42</f>
        <v/>
      </c>
      <c r="M42" s="13">
        <f>IF(OR(NOT(AND(AJ41&lt;&gt;"yes",B42&lt;=Inputs!$C$15)),(C42+D42+E42)&lt;=0),0,MIN((Inputs!$C$6*D42/(C42+D42+E42))/(1-Inputs!$C$13),D42))</f>
        <v/>
      </c>
      <c r="N42" s="13">
        <f>M42*(1-Inputs!$C$13)</f>
        <v/>
      </c>
      <c r="O42" s="13">
        <f>C42-J42+D42-M42+E42-P42</f>
        <v/>
      </c>
      <c r="P42" s="13">
        <f>IF(OR(NOT(AND(AJ41&lt;&gt;"yes",B42&lt;=Inputs!$C$15)),(C42+D42+E42)&lt;=0),0,MIN(Inputs!$C$6*E42/(C42+D42+E42),E42))</f>
        <v/>
      </c>
      <c r="Q42" s="13">
        <f>P42</f>
        <v/>
      </c>
      <c r="R42" s="13">
        <f>IF(AND(L42&lt;I42-1,O42&lt;=0),I42-L42,0)</f>
        <v/>
      </c>
      <c r="S42" s="13">
        <f>J42*$H42+M42*Inputs!$C$13</f>
        <v/>
      </c>
      <c r="T42" s="13">
        <f>J42</f>
        <v/>
      </c>
      <c r="U42" s="13">
        <f>M42</f>
        <v/>
      </c>
      <c r="V42" s="13">
        <f>P42</f>
        <v/>
      </c>
      <c r="W42" s="13">
        <f>C42-T42</f>
        <v/>
      </c>
      <c r="X42" s="13">
        <f>D42-U42</f>
        <v/>
      </c>
      <c r="Y42" s="13">
        <f>E42-V42</f>
        <v/>
      </c>
      <c r="Z42" s="13">
        <f>IF(C42&gt;0,F42-T42*F42/C42,F42)</f>
        <v/>
      </c>
      <c r="AA42" s="13">
        <f>W42*(1+Inputs!$C$11)</f>
        <v/>
      </c>
      <c r="AB42" s="13">
        <f>X42*(1+Inputs!$C$11)</f>
        <v/>
      </c>
      <c r="AC42" s="13">
        <f>Y42*(1+Inputs!$C$11)</f>
        <v/>
      </c>
      <c r="AD42" s="13">
        <f>AA42*Inputs!$C$12*Inputs!$C$14</f>
        <v/>
      </c>
      <c r="AE42" s="13">
        <f>AA42-AD42</f>
        <v/>
      </c>
      <c r="AF42" s="13">
        <f>Z42+AE42*Inputs!$C$12*(1-Inputs!$C$14)</f>
        <v/>
      </c>
      <c r="AG42" s="13">
        <f>AE42+AB42+AC42</f>
        <v/>
      </c>
      <c r="AH42" s="13">
        <f>AI41+S42</f>
        <v/>
      </c>
      <c r="AI42" s="13">
        <f>AH42+AD42</f>
        <v/>
      </c>
      <c r="AJ42" s="23">
        <f>IF(OR(AJ41="yes",AND(AND(AJ41&lt;&gt;"yes",B42&lt;=Inputs!$C$15),R42&gt;1)),"yes","no")</f>
        <v/>
      </c>
    </row>
    <row r="43">
      <c r="B43" s="21" t="n">
        <v>35</v>
      </c>
      <c r="C43" s="13">
        <f>AE42</f>
        <v/>
      </c>
      <c r="D43" s="13">
        <f>AB42</f>
        <v/>
      </c>
      <c r="E43" s="13">
        <f>AC42</f>
        <v/>
      </c>
      <c r="F43" s="13">
        <f>AF42</f>
        <v/>
      </c>
      <c r="G43" s="14">
        <f>IF(C43&gt;0,MAX(0,1-F43/C43),0)</f>
        <v/>
      </c>
      <c r="H43" s="22">
        <f>G43*Inputs!$C$14</f>
        <v/>
      </c>
      <c r="I43" s="13">
        <f>IF(AND(AJ42&lt;&gt;"yes",B43&lt;=Inputs!$C$15),Inputs!$C$6,0)</f>
        <v/>
      </c>
      <c r="J43" s="13">
        <f>IF(OR(NOT(AND(AJ42&lt;&gt;"yes",B43&lt;=Inputs!$C$15)),(C43+D43+E43)&lt;=0),0,MIN((Inputs!$C$6*C43/(C43+D43+E43))/(1-$H43),C43))</f>
        <v/>
      </c>
      <c r="K43" s="13">
        <f>J43*(1-$H43)</f>
        <v/>
      </c>
      <c r="L43" s="13">
        <f>K43+N43+Q43</f>
        <v/>
      </c>
      <c r="M43" s="13">
        <f>IF(OR(NOT(AND(AJ42&lt;&gt;"yes",B43&lt;=Inputs!$C$15)),(C43+D43+E43)&lt;=0),0,MIN((Inputs!$C$6*D43/(C43+D43+E43))/(1-Inputs!$C$13),D43))</f>
        <v/>
      </c>
      <c r="N43" s="13">
        <f>M43*(1-Inputs!$C$13)</f>
        <v/>
      </c>
      <c r="O43" s="13">
        <f>C43-J43+D43-M43+E43-P43</f>
        <v/>
      </c>
      <c r="P43" s="13">
        <f>IF(OR(NOT(AND(AJ42&lt;&gt;"yes",B43&lt;=Inputs!$C$15)),(C43+D43+E43)&lt;=0),0,MIN(Inputs!$C$6*E43/(C43+D43+E43),E43))</f>
        <v/>
      </c>
      <c r="Q43" s="13">
        <f>P43</f>
        <v/>
      </c>
      <c r="R43" s="13">
        <f>IF(AND(L43&lt;I43-1,O43&lt;=0),I43-L43,0)</f>
        <v/>
      </c>
      <c r="S43" s="13">
        <f>J43*$H43+M43*Inputs!$C$13</f>
        <v/>
      </c>
      <c r="T43" s="13">
        <f>J43</f>
        <v/>
      </c>
      <c r="U43" s="13">
        <f>M43</f>
        <v/>
      </c>
      <c r="V43" s="13">
        <f>P43</f>
        <v/>
      </c>
      <c r="W43" s="13">
        <f>C43-T43</f>
        <v/>
      </c>
      <c r="X43" s="13">
        <f>D43-U43</f>
        <v/>
      </c>
      <c r="Y43" s="13">
        <f>E43-V43</f>
        <v/>
      </c>
      <c r="Z43" s="13">
        <f>IF(C43&gt;0,F43-T43*F43/C43,F43)</f>
        <v/>
      </c>
      <c r="AA43" s="13">
        <f>W43*(1+Inputs!$C$11)</f>
        <v/>
      </c>
      <c r="AB43" s="13">
        <f>X43*(1+Inputs!$C$11)</f>
        <v/>
      </c>
      <c r="AC43" s="13">
        <f>Y43*(1+Inputs!$C$11)</f>
        <v/>
      </c>
      <c r="AD43" s="13">
        <f>AA43*Inputs!$C$12*Inputs!$C$14</f>
        <v/>
      </c>
      <c r="AE43" s="13">
        <f>AA43-AD43</f>
        <v/>
      </c>
      <c r="AF43" s="13">
        <f>Z43+AE43*Inputs!$C$12*(1-Inputs!$C$14)</f>
        <v/>
      </c>
      <c r="AG43" s="13">
        <f>AE43+AB43+AC43</f>
        <v/>
      </c>
      <c r="AH43" s="13">
        <f>AI42+S43</f>
        <v/>
      </c>
      <c r="AI43" s="13">
        <f>AH43+AD43</f>
        <v/>
      </c>
      <c r="AJ43" s="23">
        <f>IF(OR(AJ42="yes",AND(AND(AJ42&lt;&gt;"yes",B43&lt;=Inputs!$C$15),R43&gt;1)),"yes","no")</f>
        <v/>
      </c>
    </row>
    <row r="44">
      <c r="B44" s="21" t="n">
        <v>36</v>
      </c>
      <c r="C44" s="13">
        <f>AE43</f>
        <v/>
      </c>
      <c r="D44" s="13">
        <f>AB43</f>
        <v/>
      </c>
      <c r="E44" s="13">
        <f>AC43</f>
        <v/>
      </c>
      <c r="F44" s="13">
        <f>AF43</f>
        <v/>
      </c>
      <c r="G44" s="14">
        <f>IF(C44&gt;0,MAX(0,1-F44/C44),0)</f>
        <v/>
      </c>
      <c r="H44" s="22">
        <f>G44*Inputs!$C$14</f>
        <v/>
      </c>
      <c r="I44" s="13">
        <f>IF(AND(AJ43&lt;&gt;"yes",B44&lt;=Inputs!$C$15),Inputs!$C$6,0)</f>
        <v/>
      </c>
      <c r="J44" s="13">
        <f>IF(OR(NOT(AND(AJ43&lt;&gt;"yes",B44&lt;=Inputs!$C$15)),(C44+D44+E44)&lt;=0),0,MIN((Inputs!$C$6*C44/(C44+D44+E44))/(1-$H44),C44))</f>
        <v/>
      </c>
      <c r="K44" s="13">
        <f>J44*(1-$H44)</f>
        <v/>
      </c>
      <c r="L44" s="13">
        <f>K44+N44+Q44</f>
        <v/>
      </c>
      <c r="M44" s="13">
        <f>IF(OR(NOT(AND(AJ43&lt;&gt;"yes",B44&lt;=Inputs!$C$15)),(C44+D44+E44)&lt;=0),0,MIN((Inputs!$C$6*D44/(C44+D44+E44))/(1-Inputs!$C$13),D44))</f>
        <v/>
      </c>
      <c r="N44" s="13">
        <f>M44*(1-Inputs!$C$13)</f>
        <v/>
      </c>
      <c r="O44" s="13">
        <f>C44-J44+D44-M44+E44-P44</f>
        <v/>
      </c>
      <c r="P44" s="13">
        <f>IF(OR(NOT(AND(AJ43&lt;&gt;"yes",B44&lt;=Inputs!$C$15)),(C44+D44+E44)&lt;=0),0,MIN(Inputs!$C$6*E44/(C44+D44+E44),E44))</f>
        <v/>
      </c>
      <c r="Q44" s="13">
        <f>P44</f>
        <v/>
      </c>
      <c r="R44" s="13">
        <f>IF(AND(L44&lt;I44-1,O44&lt;=0),I44-L44,0)</f>
        <v/>
      </c>
      <c r="S44" s="13">
        <f>J44*$H44+M44*Inputs!$C$13</f>
        <v/>
      </c>
      <c r="T44" s="13">
        <f>J44</f>
        <v/>
      </c>
      <c r="U44" s="13">
        <f>M44</f>
        <v/>
      </c>
      <c r="V44" s="13">
        <f>P44</f>
        <v/>
      </c>
      <c r="W44" s="13">
        <f>C44-T44</f>
        <v/>
      </c>
      <c r="X44" s="13">
        <f>D44-U44</f>
        <v/>
      </c>
      <c r="Y44" s="13">
        <f>E44-V44</f>
        <v/>
      </c>
      <c r="Z44" s="13">
        <f>IF(C44&gt;0,F44-T44*F44/C44,F44)</f>
        <v/>
      </c>
      <c r="AA44" s="13">
        <f>W44*(1+Inputs!$C$11)</f>
        <v/>
      </c>
      <c r="AB44" s="13">
        <f>X44*(1+Inputs!$C$11)</f>
        <v/>
      </c>
      <c r="AC44" s="13">
        <f>Y44*(1+Inputs!$C$11)</f>
        <v/>
      </c>
      <c r="AD44" s="13">
        <f>AA44*Inputs!$C$12*Inputs!$C$14</f>
        <v/>
      </c>
      <c r="AE44" s="13">
        <f>AA44-AD44</f>
        <v/>
      </c>
      <c r="AF44" s="13">
        <f>Z44+AE44*Inputs!$C$12*(1-Inputs!$C$14)</f>
        <v/>
      </c>
      <c r="AG44" s="13">
        <f>AE44+AB44+AC44</f>
        <v/>
      </c>
      <c r="AH44" s="13">
        <f>AI43+S44</f>
        <v/>
      </c>
      <c r="AI44" s="13">
        <f>AH44+AD44</f>
        <v/>
      </c>
      <c r="AJ44" s="23">
        <f>IF(OR(AJ43="yes",AND(AND(AJ43&lt;&gt;"yes",B44&lt;=Inputs!$C$15),R44&gt;1)),"yes","no")</f>
        <v/>
      </c>
    </row>
    <row r="45">
      <c r="B45" s="21" t="n">
        <v>37</v>
      </c>
      <c r="C45" s="13">
        <f>AE44</f>
        <v/>
      </c>
      <c r="D45" s="13">
        <f>AB44</f>
        <v/>
      </c>
      <c r="E45" s="13">
        <f>AC44</f>
        <v/>
      </c>
      <c r="F45" s="13">
        <f>AF44</f>
        <v/>
      </c>
      <c r="G45" s="14">
        <f>IF(C45&gt;0,MAX(0,1-F45/C45),0)</f>
        <v/>
      </c>
      <c r="H45" s="22">
        <f>G45*Inputs!$C$14</f>
        <v/>
      </c>
      <c r="I45" s="13">
        <f>IF(AND(AJ44&lt;&gt;"yes",B45&lt;=Inputs!$C$15),Inputs!$C$6,0)</f>
        <v/>
      </c>
      <c r="J45" s="13">
        <f>IF(OR(NOT(AND(AJ44&lt;&gt;"yes",B45&lt;=Inputs!$C$15)),(C45+D45+E45)&lt;=0),0,MIN((Inputs!$C$6*C45/(C45+D45+E45))/(1-$H45),C45))</f>
        <v/>
      </c>
      <c r="K45" s="13">
        <f>J45*(1-$H45)</f>
        <v/>
      </c>
      <c r="L45" s="13">
        <f>K45+N45+Q45</f>
        <v/>
      </c>
      <c r="M45" s="13">
        <f>IF(OR(NOT(AND(AJ44&lt;&gt;"yes",B45&lt;=Inputs!$C$15)),(C45+D45+E45)&lt;=0),0,MIN((Inputs!$C$6*D45/(C45+D45+E45))/(1-Inputs!$C$13),D45))</f>
        <v/>
      </c>
      <c r="N45" s="13">
        <f>M45*(1-Inputs!$C$13)</f>
        <v/>
      </c>
      <c r="O45" s="13">
        <f>C45-J45+D45-M45+E45-P45</f>
        <v/>
      </c>
      <c r="P45" s="13">
        <f>IF(OR(NOT(AND(AJ44&lt;&gt;"yes",B45&lt;=Inputs!$C$15)),(C45+D45+E45)&lt;=0),0,MIN(Inputs!$C$6*E45/(C45+D45+E45),E45))</f>
        <v/>
      </c>
      <c r="Q45" s="13">
        <f>P45</f>
        <v/>
      </c>
      <c r="R45" s="13">
        <f>IF(AND(L45&lt;I45-1,O45&lt;=0),I45-L45,0)</f>
        <v/>
      </c>
      <c r="S45" s="13">
        <f>J45*$H45+M45*Inputs!$C$13</f>
        <v/>
      </c>
      <c r="T45" s="13">
        <f>J45</f>
        <v/>
      </c>
      <c r="U45" s="13">
        <f>M45</f>
        <v/>
      </c>
      <c r="V45" s="13">
        <f>P45</f>
        <v/>
      </c>
      <c r="W45" s="13">
        <f>C45-T45</f>
        <v/>
      </c>
      <c r="X45" s="13">
        <f>D45-U45</f>
        <v/>
      </c>
      <c r="Y45" s="13">
        <f>E45-V45</f>
        <v/>
      </c>
      <c r="Z45" s="13">
        <f>IF(C45&gt;0,F45-T45*F45/C45,F45)</f>
        <v/>
      </c>
      <c r="AA45" s="13">
        <f>W45*(1+Inputs!$C$11)</f>
        <v/>
      </c>
      <c r="AB45" s="13">
        <f>X45*(1+Inputs!$C$11)</f>
        <v/>
      </c>
      <c r="AC45" s="13">
        <f>Y45*(1+Inputs!$C$11)</f>
        <v/>
      </c>
      <c r="AD45" s="13">
        <f>AA45*Inputs!$C$12*Inputs!$C$14</f>
        <v/>
      </c>
      <c r="AE45" s="13">
        <f>AA45-AD45</f>
        <v/>
      </c>
      <c r="AF45" s="13">
        <f>Z45+AE45*Inputs!$C$12*(1-Inputs!$C$14)</f>
        <v/>
      </c>
      <c r="AG45" s="13">
        <f>AE45+AB45+AC45</f>
        <v/>
      </c>
      <c r="AH45" s="13">
        <f>AI44+S45</f>
        <v/>
      </c>
      <c r="AI45" s="13">
        <f>AH45+AD45</f>
        <v/>
      </c>
      <c r="AJ45" s="23">
        <f>IF(OR(AJ44="yes",AND(AND(AJ44&lt;&gt;"yes",B45&lt;=Inputs!$C$15),R45&gt;1)),"yes","no")</f>
        <v/>
      </c>
    </row>
    <row r="46">
      <c r="B46" s="21" t="n">
        <v>38</v>
      </c>
      <c r="C46" s="13">
        <f>AE45</f>
        <v/>
      </c>
      <c r="D46" s="13">
        <f>AB45</f>
        <v/>
      </c>
      <c r="E46" s="13">
        <f>AC45</f>
        <v/>
      </c>
      <c r="F46" s="13">
        <f>AF45</f>
        <v/>
      </c>
      <c r="G46" s="14">
        <f>IF(C46&gt;0,MAX(0,1-F46/C46),0)</f>
        <v/>
      </c>
      <c r="H46" s="22">
        <f>G46*Inputs!$C$14</f>
        <v/>
      </c>
      <c r="I46" s="13">
        <f>IF(AND(AJ45&lt;&gt;"yes",B46&lt;=Inputs!$C$15),Inputs!$C$6,0)</f>
        <v/>
      </c>
      <c r="J46" s="13">
        <f>IF(OR(NOT(AND(AJ45&lt;&gt;"yes",B46&lt;=Inputs!$C$15)),(C46+D46+E46)&lt;=0),0,MIN((Inputs!$C$6*C46/(C46+D46+E46))/(1-$H46),C46))</f>
        <v/>
      </c>
      <c r="K46" s="13">
        <f>J46*(1-$H46)</f>
        <v/>
      </c>
      <c r="L46" s="13">
        <f>K46+N46+Q46</f>
        <v/>
      </c>
      <c r="M46" s="13">
        <f>IF(OR(NOT(AND(AJ45&lt;&gt;"yes",B46&lt;=Inputs!$C$15)),(C46+D46+E46)&lt;=0),0,MIN((Inputs!$C$6*D46/(C46+D46+E46))/(1-Inputs!$C$13),D46))</f>
        <v/>
      </c>
      <c r="N46" s="13">
        <f>M46*(1-Inputs!$C$13)</f>
        <v/>
      </c>
      <c r="O46" s="13">
        <f>C46-J46+D46-M46+E46-P46</f>
        <v/>
      </c>
      <c r="P46" s="13">
        <f>IF(OR(NOT(AND(AJ45&lt;&gt;"yes",B46&lt;=Inputs!$C$15)),(C46+D46+E46)&lt;=0),0,MIN(Inputs!$C$6*E46/(C46+D46+E46),E46))</f>
        <v/>
      </c>
      <c r="Q46" s="13">
        <f>P46</f>
        <v/>
      </c>
      <c r="R46" s="13">
        <f>IF(AND(L46&lt;I46-1,O46&lt;=0),I46-L46,0)</f>
        <v/>
      </c>
      <c r="S46" s="13">
        <f>J46*$H46+M46*Inputs!$C$13</f>
        <v/>
      </c>
      <c r="T46" s="13">
        <f>J46</f>
        <v/>
      </c>
      <c r="U46" s="13">
        <f>M46</f>
        <v/>
      </c>
      <c r="V46" s="13">
        <f>P46</f>
        <v/>
      </c>
      <c r="W46" s="13">
        <f>C46-T46</f>
        <v/>
      </c>
      <c r="X46" s="13">
        <f>D46-U46</f>
        <v/>
      </c>
      <c r="Y46" s="13">
        <f>E46-V46</f>
        <v/>
      </c>
      <c r="Z46" s="13">
        <f>IF(C46&gt;0,F46-T46*F46/C46,F46)</f>
        <v/>
      </c>
      <c r="AA46" s="13">
        <f>W46*(1+Inputs!$C$11)</f>
        <v/>
      </c>
      <c r="AB46" s="13">
        <f>X46*(1+Inputs!$C$11)</f>
        <v/>
      </c>
      <c r="AC46" s="13">
        <f>Y46*(1+Inputs!$C$11)</f>
        <v/>
      </c>
      <c r="AD46" s="13">
        <f>AA46*Inputs!$C$12*Inputs!$C$14</f>
        <v/>
      </c>
      <c r="AE46" s="13">
        <f>AA46-AD46</f>
        <v/>
      </c>
      <c r="AF46" s="13">
        <f>Z46+AE46*Inputs!$C$12*(1-Inputs!$C$14)</f>
        <v/>
      </c>
      <c r="AG46" s="13">
        <f>AE46+AB46+AC46</f>
        <v/>
      </c>
      <c r="AH46" s="13">
        <f>AI45+S46</f>
        <v/>
      </c>
      <c r="AI46" s="13">
        <f>AH46+AD46</f>
        <v/>
      </c>
      <c r="AJ46" s="23">
        <f>IF(OR(AJ45="yes",AND(AND(AJ45&lt;&gt;"yes",B46&lt;=Inputs!$C$15),R46&gt;1)),"yes","no")</f>
        <v/>
      </c>
    </row>
    <row r="47">
      <c r="B47" s="21" t="n">
        <v>39</v>
      </c>
      <c r="C47" s="13">
        <f>AE46</f>
        <v/>
      </c>
      <c r="D47" s="13">
        <f>AB46</f>
        <v/>
      </c>
      <c r="E47" s="13">
        <f>AC46</f>
        <v/>
      </c>
      <c r="F47" s="13">
        <f>AF46</f>
        <v/>
      </c>
      <c r="G47" s="14">
        <f>IF(C47&gt;0,MAX(0,1-F47/C47),0)</f>
        <v/>
      </c>
      <c r="H47" s="22">
        <f>G47*Inputs!$C$14</f>
        <v/>
      </c>
      <c r="I47" s="13">
        <f>IF(AND(AJ46&lt;&gt;"yes",B47&lt;=Inputs!$C$15),Inputs!$C$6,0)</f>
        <v/>
      </c>
      <c r="J47" s="13">
        <f>IF(OR(NOT(AND(AJ46&lt;&gt;"yes",B47&lt;=Inputs!$C$15)),(C47+D47+E47)&lt;=0),0,MIN((Inputs!$C$6*C47/(C47+D47+E47))/(1-$H47),C47))</f>
        <v/>
      </c>
      <c r="K47" s="13">
        <f>J47*(1-$H47)</f>
        <v/>
      </c>
      <c r="L47" s="13">
        <f>K47+N47+Q47</f>
        <v/>
      </c>
      <c r="M47" s="13">
        <f>IF(OR(NOT(AND(AJ46&lt;&gt;"yes",B47&lt;=Inputs!$C$15)),(C47+D47+E47)&lt;=0),0,MIN((Inputs!$C$6*D47/(C47+D47+E47))/(1-Inputs!$C$13),D47))</f>
        <v/>
      </c>
      <c r="N47" s="13">
        <f>M47*(1-Inputs!$C$13)</f>
        <v/>
      </c>
      <c r="O47" s="13">
        <f>C47-J47+D47-M47+E47-P47</f>
        <v/>
      </c>
      <c r="P47" s="13">
        <f>IF(OR(NOT(AND(AJ46&lt;&gt;"yes",B47&lt;=Inputs!$C$15)),(C47+D47+E47)&lt;=0),0,MIN(Inputs!$C$6*E47/(C47+D47+E47),E47))</f>
        <v/>
      </c>
      <c r="Q47" s="13">
        <f>P47</f>
        <v/>
      </c>
      <c r="R47" s="13">
        <f>IF(AND(L47&lt;I47-1,O47&lt;=0),I47-L47,0)</f>
        <v/>
      </c>
      <c r="S47" s="13">
        <f>J47*$H47+M47*Inputs!$C$13</f>
        <v/>
      </c>
      <c r="T47" s="13">
        <f>J47</f>
        <v/>
      </c>
      <c r="U47" s="13">
        <f>M47</f>
        <v/>
      </c>
      <c r="V47" s="13">
        <f>P47</f>
        <v/>
      </c>
      <c r="W47" s="13">
        <f>C47-T47</f>
        <v/>
      </c>
      <c r="X47" s="13">
        <f>D47-U47</f>
        <v/>
      </c>
      <c r="Y47" s="13">
        <f>E47-V47</f>
        <v/>
      </c>
      <c r="Z47" s="13">
        <f>IF(C47&gt;0,F47-T47*F47/C47,F47)</f>
        <v/>
      </c>
      <c r="AA47" s="13">
        <f>W47*(1+Inputs!$C$11)</f>
        <v/>
      </c>
      <c r="AB47" s="13">
        <f>X47*(1+Inputs!$C$11)</f>
        <v/>
      </c>
      <c r="AC47" s="13">
        <f>Y47*(1+Inputs!$C$11)</f>
        <v/>
      </c>
      <c r="AD47" s="13">
        <f>AA47*Inputs!$C$12*Inputs!$C$14</f>
        <v/>
      </c>
      <c r="AE47" s="13">
        <f>AA47-AD47</f>
        <v/>
      </c>
      <c r="AF47" s="13">
        <f>Z47+AE47*Inputs!$C$12*(1-Inputs!$C$14)</f>
        <v/>
      </c>
      <c r="AG47" s="13">
        <f>AE47+AB47+AC47</f>
        <v/>
      </c>
      <c r="AH47" s="13">
        <f>AI46+S47</f>
        <v/>
      </c>
      <c r="AI47" s="13">
        <f>AH47+AD47</f>
        <v/>
      </c>
      <c r="AJ47" s="23">
        <f>IF(OR(AJ46="yes",AND(AND(AJ46&lt;&gt;"yes",B47&lt;=Inputs!$C$15),R47&gt;1)),"yes","no")</f>
        <v/>
      </c>
    </row>
    <row r="48">
      <c r="B48" s="21" t="n">
        <v>40</v>
      </c>
      <c r="C48" s="13">
        <f>AE47</f>
        <v/>
      </c>
      <c r="D48" s="13">
        <f>AB47</f>
        <v/>
      </c>
      <c r="E48" s="13">
        <f>AC47</f>
        <v/>
      </c>
      <c r="F48" s="13">
        <f>AF47</f>
        <v/>
      </c>
      <c r="G48" s="14">
        <f>IF(C48&gt;0,MAX(0,1-F48/C48),0)</f>
        <v/>
      </c>
      <c r="H48" s="22">
        <f>G48*Inputs!$C$14</f>
        <v/>
      </c>
      <c r="I48" s="13">
        <f>IF(AND(AJ47&lt;&gt;"yes",B48&lt;=Inputs!$C$15),Inputs!$C$6,0)</f>
        <v/>
      </c>
      <c r="J48" s="13">
        <f>IF(OR(NOT(AND(AJ47&lt;&gt;"yes",B48&lt;=Inputs!$C$15)),(C48+D48+E48)&lt;=0),0,MIN((Inputs!$C$6*C48/(C48+D48+E48))/(1-$H48),C48))</f>
        <v/>
      </c>
      <c r="K48" s="13">
        <f>J48*(1-$H48)</f>
        <v/>
      </c>
      <c r="L48" s="13">
        <f>K48+N48+Q48</f>
        <v/>
      </c>
      <c r="M48" s="13">
        <f>IF(OR(NOT(AND(AJ47&lt;&gt;"yes",B48&lt;=Inputs!$C$15)),(C48+D48+E48)&lt;=0),0,MIN((Inputs!$C$6*D48/(C48+D48+E48))/(1-Inputs!$C$13),D48))</f>
        <v/>
      </c>
      <c r="N48" s="13">
        <f>M48*(1-Inputs!$C$13)</f>
        <v/>
      </c>
      <c r="O48" s="13">
        <f>C48-J48+D48-M48+E48-P48</f>
        <v/>
      </c>
      <c r="P48" s="13">
        <f>IF(OR(NOT(AND(AJ47&lt;&gt;"yes",B48&lt;=Inputs!$C$15)),(C48+D48+E48)&lt;=0),0,MIN(Inputs!$C$6*E48/(C48+D48+E48),E48))</f>
        <v/>
      </c>
      <c r="Q48" s="13">
        <f>P48</f>
        <v/>
      </c>
      <c r="R48" s="13">
        <f>IF(AND(L48&lt;I48-1,O48&lt;=0),I48-L48,0)</f>
        <v/>
      </c>
      <c r="S48" s="13">
        <f>J48*$H48+M48*Inputs!$C$13</f>
        <v/>
      </c>
      <c r="T48" s="13">
        <f>J48</f>
        <v/>
      </c>
      <c r="U48" s="13">
        <f>M48</f>
        <v/>
      </c>
      <c r="V48" s="13">
        <f>P48</f>
        <v/>
      </c>
      <c r="W48" s="13">
        <f>C48-T48</f>
        <v/>
      </c>
      <c r="X48" s="13">
        <f>D48-U48</f>
        <v/>
      </c>
      <c r="Y48" s="13">
        <f>E48-V48</f>
        <v/>
      </c>
      <c r="Z48" s="13">
        <f>IF(C48&gt;0,F48-T48*F48/C48,F48)</f>
        <v/>
      </c>
      <c r="AA48" s="13">
        <f>W48*(1+Inputs!$C$11)</f>
        <v/>
      </c>
      <c r="AB48" s="13">
        <f>X48*(1+Inputs!$C$11)</f>
        <v/>
      </c>
      <c r="AC48" s="13">
        <f>Y48*(1+Inputs!$C$11)</f>
        <v/>
      </c>
      <c r="AD48" s="13">
        <f>AA48*Inputs!$C$12*Inputs!$C$14</f>
        <v/>
      </c>
      <c r="AE48" s="13">
        <f>AA48-AD48</f>
        <v/>
      </c>
      <c r="AF48" s="13">
        <f>Z48+AE48*Inputs!$C$12*(1-Inputs!$C$14)</f>
        <v/>
      </c>
      <c r="AG48" s="13">
        <f>AE48+AB48+AC48</f>
        <v/>
      </c>
      <c r="AH48" s="13">
        <f>AI47+S48</f>
        <v/>
      </c>
      <c r="AI48" s="13">
        <f>AH48+AD48</f>
        <v/>
      </c>
      <c r="AJ48" s="23">
        <f>IF(OR(AJ47="yes",AND(AND(AJ47&lt;&gt;"yes",B48&lt;=Inputs!$C$15),R48&gt;1)),"yes","no")</f>
        <v/>
      </c>
    </row>
    <row r="49">
      <c r="B49" s="21" t="n">
        <v>41</v>
      </c>
      <c r="C49" s="13">
        <f>AE48</f>
        <v/>
      </c>
      <c r="D49" s="13">
        <f>AB48</f>
        <v/>
      </c>
      <c r="E49" s="13">
        <f>AC48</f>
        <v/>
      </c>
      <c r="F49" s="13">
        <f>AF48</f>
        <v/>
      </c>
      <c r="G49" s="14">
        <f>IF(C49&gt;0,MAX(0,1-F49/C49),0)</f>
        <v/>
      </c>
      <c r="H49" s="22">
        <f>G49*Inputs!$C$14</f>
        <v/>
      </c>
      <c r="I49" s="13">
        <f>IF(AND(AJ48&lt;&gt;"yes",B49&lt;=Inputs!$C$15),Inputs!$C$6,0)</f>
        <v/>
      </c>
      <c r="J49" s="13">
        <f>IF(OR(NOT(AND(AJ48&lt;&gt;"yes",B49&lt;=Inputs!$C$15)),(C49+D49+E49)&lt;=0),0,MIN((Inputs!$C$6*C49/(C49+D49+E49))/(1-$H49),C49))</f>
        <v/>
      </c>
      <c r="K49" s="13">
        <f>J49*(1-$H49)</f>
        <v/>
      </c>
      <c r="L49" s="13">
        <f>K49+N49+Q49</f>
        <v/>
      </c>
      <c r="M49" s="13">
        <f>IF(OR(NOT(AND(AJ48&lt;&gt;"yes",B49&lt;=Inputs!$C$15)),(C49+D49+E49)&lt;=0),0,MIN((Inputs!$C$6*D49/(C49+D49+E49))/(1-Inputs!$C$13),D49))</f>
        <v/>
      </c>
      <c r="N49" s="13">
        <f>M49*(1-Inputs!$C$13)</f>
        <v/>
      </c>
      <c r="O49" s="13">
        <f>C49-J49+D49-M49+E49-P49</f>
        <v/>
      </c>
      <c r="P49" s="13">
        <f>IF(OR(NOT(AND(AJ48&lt;&gt;"yes",B49&lt;=Inputs!$C$15)),(C49+D49+E49)&lt;=0),0,MIN(Inputs!$C$6*E49/(C49+D49+E49),E49))</f>
        <v/>
      </c>
      <c r="Q49" s="13">
        <f>P49</f>
        <v/>
      </c>
      <c r="R49" s="13">
        <f>IF(AND(L49&lt;I49-1,O49&lt;=0),I49-L49,0)</f>
        <v/>
      </c>
      <c r="S49" s="13">
        <f>J49*$H49+M49*Inputs!$C$13</f>
        <v/>
      </c>
      <c r="T49" s="13">
        <f>J49</f>
        <v/>
      </c>
      <c r="U49" s="13">
        <f>M49</f>
        <v/>
      </c>
      <c r="V49" s="13">
        <f>P49</f>
        <v/>
      </c>
      <c r="W49" s="13">
        <f>C49-T49</f>
        <v/>
      </c>
      <c r="X49" s="13">
        <f>D49-U49</f>
        <v/>
      </c>
      <c r="Y49" s="13">
        <f>E49-V49</f>
        <v/>
      </c>
      <c r="Z49" s="13">
        <f>IF(C49&gt;0,F49-T49*F49/C49,F49)</f>
        <v/>
      </c>
      <c r="AA49" s="13">
        <f>W49*(1+Inputs!$C$11)</f>
        <v/>
      </c>
      <c r="AB49" s="13">
        <f>X49*(1+Inputs!$C$11)</f>
        <v/>
      </c>
      <c r="AC49" s="13">
        <f>Y49*(1+Inputs!$C$11)</f>
        <v/>
      </c>
      <c r="AD49" s="13">
        <f>AA49*Inputs!$C$12*Inputs!$C$14</f>
        <v/>
      </c>
      <c r="AE49" s="13">
        <f>AA49-AD49</f>
        <v/>
      </c>
      <c r="AF49" s="13">
        <f>Z49+AE49*Inputs!$C$12*(1-Inputs!$C$14)</f>
        <v/>
      </c>
      <c r="AG49" s="13">
        <f>AE49+AB49+AC49</f>
        <v/>
      </c>
      <c r="AH49" s="13">
        <f>AI48+S49</f>
        <v/>
      </c>
      <c r="AI49" s="13">
        <f>AH49+AD49</f>
        <v/>
      </c>
      <c r="AJ49" s="23">
        <f>IF(OR(AJ48="yes",AND(AND(AJ48&lt;&gt;"yes",B49&lt;=Inputs!$C$15),R49&gt;1)),"yes","no")</f>
        <v/>
      </c>
    </row>
    <row r="50">
      <c r="B50" s="21" t="n">
        <v>42</v>
      </c>
      <c r="C50" s="13">
        <f>AE49</f>
        <v/>
      </c>
      <c r="D50" s="13">
        <f>AB49</f>
        <v/>
      </c>
      <c r="E50" s="13">
        <f>AC49</f>
        <v/>
      </c>
      <c r="F50" s="13">
        <f>AF49</f>
        <v/>
      </c>
      <c r="G50" s="14">
        <f>IF(C50&gt;0,MAX(0,1-F50/C50),0)</f>
        <v/>
      </c>
      <c r="H50" s="22">
        <f>G50*Inputs!$C$14</f>
        <v/>
      </c>
      <c r="I50" s="13">
        <f>IF(AND(AJ49&lt;&gt;"yes",B50&lt;=Inputs!$C$15),Inputs!$C$6,0)</f>
        <v/>
      </c>
      <c r="J50" s="13">
        <f>IF(OR(NOT(AND(AJ49&lt;&gt;"yes",B50&lt;=Inputs!$C$15)),(C50+D50+E50)&lt;=0),0,MIN((Inputs!$C$6*C50/(C50+D50+E50))/(1-$H50),C50))</f>
        <v/>
      </c>
      <c r="K50" s="13">
        <f>J50*(1-$H50)</f>
        <v/>
      </c>
      <c r="L50" s="13">
        <f>K50+N50+Q50</f>
        <v/>
      </c>
      <c r="M50" s="13">
        <f>IF(OR(NOT(AND(AJ49&lt;&gt;"yes",B50&lt;=Inputs!$C$15)),(C50+D50+E50)&lt;=0),0,MIN((Inputs!$C$6*D50/(C50+D50+E50))/(1-Inputs!$C$13),D50))</f>
        <v/>
      </c>
      <c r="N50" s="13">
        <f>M50*(1-Inputs!$C$13)</f>
        <v/>
      </c>
      <c r="O50" s="13">
        <f>C50-J50+D50-M50+E50-P50</f>
        <v/>
      </c>
      <c r="P50" s="13">
        <f>IF(OR(NOT(AND(AJ49&lt;&gt;"yes",B50&lt;=Inputs!$C$15)),(C50+D50+E50)&lt;=0),0,MIN(Inputs!$C$6*E50/(C50+D50+E50),E50))</f>
        <v/>
      </c>
      <c r="Q50" s="13">
        <f>P50</f>
        <v/>
      </c>
      <c r="R50" s="13">
        <f>IF(AND(L50&lt;I50-1,O50&lt;=0),I50-L50,0)</f>
        <v/>
      </c>
      <c r="S50" s="13">
        <f>J50*$H50+M50*Inputs!$C$13</f>
        <v/>
      </c>
      <c r="T50" s="13">
        <f>J50</f>
        <v/>
      </c>
      <c r="U50" s="13">
        <f>M50</f>
        <v/>
      </c>
      <c r="V50" s="13">
        <f>P50</f>
        <v/>
      </c>
      <c r="W50" s="13">
        <f>C50-T50</f>
        <v/>
      </c>
      <c r="X50" s="13">
        <f>D50-U50</f>
        <v/>
      </c>
      <c r="Y50" s="13">
        <f>E50-V50</f>
        <v/>
      </c>
      <c r="Z50" s="13">
        <f>IF(C50&gt;0,F50-T50*F50/C50,F50)</f>
        <v/>
      </c>
      <c r="AA50" s="13">
        <f>W50*(1+Inputs!$C$11)</f>
        <v/>
      </c>
      <c r="AB50" s="13">
        <f>X50*(1+Inputs!$C$11)</f>
        <v/>
      </c>
      <c r="AC50" s="13">
        <f>Y50*(1+Inputs!$C$11)</f>
        <v/>
      </c>
      <c r="AD50" s="13">
        <f>AA50*Inputs!$C$12*Inputs!$C$14</f>
        <v/>
      </c>
      <c r="AE50" s="13">
        <f>AA50-AD50</f>
        <v/>
      </c>
      <c r="AF50" s="13">
        <f>Z50+AE50*Inputs!$C$12*(1-Inputs!$C$14)</f>
        <v/>
      </c>
      <c r="AG50" s="13">
        <f>AE50+AB50+AC50</f>
        <v/>
      </c>
      <c r="AH50" s="13">
        <f>AI49+S50</f>
        <v/>
      </c>
      <c r="AI50" s="13">
        <f>AH50+AD50</f>
        <v/>
      </c>
      <c r="AJ50" s="23">
        <f>IF(OR(AJ49="yes",AND(AND(AJ49&lt;&gt;"yes",B50&lt;=Inputs!$C$15),R50&gt;1)),"yes","no")</f>
        <v/>
      </c>
    </row>
    <row r="51">
      <c r="B51" s="21" t="n">
        <v>43</v>
      </c>
      <c r="C51" s="13">
        <f>AE50</f>
        <v/>
      </c>
      <c r="D51" s="13">
        <f>AB50</f>
        <v/>
      </c>
      <c r="E51" s="13">
        <f>AC50</f>
        <v/>
      </c>
      <c r="F51" s="13">
        <f>AF50</f>
        <v/>
      </c>
      <c r="G51" s="14">
        <f>IF(C51&gt;0,MAX(0,1-F51/C51),0)</f>
        <v/>
      </c>
      <c r="H51" s="22">
        <f>G51*Inputs!$C$14</f>
        <v/>
      </c>
      <c r="I51" s="13">
        <f>IF(AND(AJ50&lt;&gt;"yes",B51&lt;=Inputs!$C$15),Inputs!$C$6,0)</f>
        <v/>
      </c>
      <c r="J51" s="13">
        <f>IF(OR(NOT(AND(AJ50&lt;&gt;"yes",B51&lt;=Inputs!$C$15)),(C51+D51+E51)&lt;=0),0,MIN((Inputs!$C$6*C51/(C51+D51+E51))/(1-$H51),C51))</f>
        <v/>
      </c>
      <c r="K51" s="13">
        <f>J51*(1-$H51)</f>
        <v/>
      </c>
      <c r="L51" s="13">
        <f>K51+N51+Q51</f>
        <v/>
      </c>
      <c r="M51" s="13">
        <f>IF(OR(NOT(AND(AJ50&lt;&gt;"yes",B51&lt;=Inputs!$C$15)),(C51+D51+E51)&lt;=0),0,MIN((Inputs!$C$6*D51/(C51+D51+E51))/(1-Inputs!$C$13),D51))</f>
        <v/>
      </c>
      <c r="N51" s="13">
        <f>M51*(1-Inputs!$C$13)</f>
        <v/>
      </c>
      <c r="O51" s="13">
        <f>C51-J51+D51-M51+E51-P51</f>
        <v/>
      </c>
      <c r="P51" s="13">
        <f>IF(OR(NOT(AND(AJ50&lt;&gt;"yes",B51&lt;=Inputs!$C$15)),(C51+D51+E51)&lt;=0),0,MIN(Inputs!$C$6*E51/(C51+D51+E51),E51))</f>
        <v/>
      </c>
      <c r="Q51" s="13">
        <f>P51</f>
        <v/>
      </c>
      <c r="R51" s="13">
        <f>IF(AND(L51&lt;I51-1,O51&lt;=0),I51-L51,0)</f>
        <v/>
      </c>
      <c r="S51" s="13">
        <f>J51*$H51+M51*Inputs!$C$13</f>
        <v/>
      </c>
      <c r="T51" s="13">
        <f>J51</f>
        <v/>
      </c>
      <c r="U51" s="13">
        <f>M51</f>
        <v/>
      </c>
      <c r="V51" s="13">
        <f>P51</f>
        <v/>
      </c>
      <c r="W51" s="13">
        <f>C51-T51</f>
        <v/>
      </c>
      <c r="X51" s="13">
        <f>D51-U51</f>
        <v/>
      </c>
      <c r="Y51" s="13">
        <f>E51-V51</f>
        <v/>
      </c>
      <c r="Z51" s="13">
        <f>IF(C51&gt;0,F51-T51*F51/C51,F51)</f>
        <v/>
      </c>
      <c r="AA51" s="13">
        <f>W51*(1+Inputs!$C$11)</f>
        <v/>
      </c>
      <c r="AB51" s="13">
        <f>X51*(1+Inputs!$C$11)</f>
        <v/>
      </c>
      <c r="AC51" s="13">
        <f>Y51*(1+Inputs!$C$11)</f>
        <v/>
      </c>
      <c r="AD51" s="13">
        <f>AA51*Inputs!$C$12*Inputs!$C$14</f>
        <v/>
      </c>
      <c r="AE51" s="13">
        <f>AA51-AD51</f>
        <v/>
      </c>
      <c r="AF51" s="13">
        <f>Z51+AE51*Inputs!$C$12*(1-Inputs!$C$14)</f>
        <v/>
      </c>
      <c r="AG51" s="13">
        <f>AE51+AB51+AC51</f>
        <v/>
      </c>
      <c r="AH51" s="13">
        <f>AI50+S51</f>
        <v/>
      </c>
      <c r="AI51" s="13">
        <f>AH51+AD51</f>
        <v/>
      </c>
      <c r="AJ51" s="23">
        <f>IF(OR(AJ50="yes",AND(AND(AJ50&lt;&gt;"yes",B51&lt;=Inputs!$C$15),R51&gt;1)),"yes","no")</f>
        <v/>
      </c>
    </row>
    <row r="52">
      <c r="B52" s="21" t="n">
        <v>44</v>
      </c>
      <c r="C52" s="13">
        <f>AE51</f>
        <v/>
      </c>
      <c r="D52" s="13">
        <f>AB51</f>
        <v/>
      </c>
      <c r="E52" s="13">
        <f>AC51</f>
        <v/>
      </c>
      <c r="F52" s="13">
        <f>AF51</f>
        <v/>
      </c>
      <c r="G52" s="14">
        <f>IF(C52&gt;0,MAX(0,1-F52/C52),0)</f>
        <v/>
      </c>
      <c r="H52" s="22">
        <f>G52*Inputs!$C$14</f>
        <v/>
      </c>
      <c r="I52" s="13">
        <f>IF(AND(AJ51&lt;&gt;"yes",B52&lt;=Inputs!$C$15),Inputs!$C$6,0)</f>
        <v/>
      </c>
      <c r="J52" s="13">
        <f>IF(OR(NOT(AND(AJ51&lt;&gt;"yes",B52&lt;=Inputs!$C$15)),(C52+D52+E52)&lt;=0),0,MIN((Inputs!$C$6*C52/(C52+D52+E52))/(1-$H52),C52))</f>
        <v/>
      </c>
      <c r="K52" s="13">
        <f>J52*(1-$H52)</f>
        <v/>
      </c>
      <c r="L52" s="13">
        <f>K52+N52+Q52</f>
        <v/>
      </c>
      <c r="M52" s="13">
        <f>IF(OR(NOT(AND(AJ51&lt;&gt;"yes",B52&lt;=Inputs!$C$15)),(C52+D52+E52)&lt;=0),0,MIN((Inputs!$C$6*D52/(C52+D52+E52))/(1-Inputs!$C$13),D52))</f>
        <v/>
      </c>
      <c r="N52" s="13">
        <f>M52*(1-Inputs!$C$13)</f>
        <v/>
      </c>
      <c r="O52" s="13">
        <f>C52-J52+D52-M52+E52-P52</f>
        <v/>
      </c>
      <c r="P52" s="13">
        <f>IF(OR(NOT(AND(AJ51&lt;&gt;"yes",B52&lt;=Inputs!$C$15)),(C52+D52+E52)&lt;=0),0,MIN(Inputs!$C$6*E52/(C52+D52+E52),E52))</f>
        <v/>
      </c>
      <c r="Q52" s="13">
        <f>P52</f>
        <v/>
      </c>
      <c r="R52" s="13">
        <f>IF(AND(L52&lt;I52-1,O52&lt;=0),I52-L52,0)</f>
        <v/>
      </c>
      <c r="S52" s="13">
        <f>J52*$H52+M52*Inputs!$C$13</f>
        <v/>
      </c>
      <c r="T52" s="13">
        <f>J52</f>
        <v/>
      </c>
      <c r="U52" s="13">
        <f>M52</f>
        <v/>
      </c>
      <c r="V52" s="13">
        <f>P52</f>
        <v/>
      </c>
      <c r="W52" s="13">
        <f>C52-T52</f>
        <v/>
      </c>
      <c r="X52" s="13">
        <f>D52-U52</f>
        <v/>
      </c>
      <c r="Y52" s="13">
        <f>E52-V52</f>
        <v/>
      </c>
      <c r="Z52" s="13">
        <f>IF(C52&gt;0,F52-T52*F52/C52,F52)</f>
        <v/>
      </c>
      <c r="AA52" s="13">
        <f>W52*(1+Inputs!$C$11)</f>
        <v/>
      </c>
      <c r="AB52" s="13">
        <f>X52*(1+Inputs!$C$11)</f>
        <v/>
      </c>
      <c r="AC52" s="13">
        <f>Y52*(1+Inputs!$C$11)</f>
        <v/>
      </c>
      <c r="AD52" s="13">
        <f>AA52*Inputs!$C$12*Inputs!$C$14</f>
        <v/>
      </c>
      <c r="AE52" s="13">
        <f>AA52-AD52</f>
        <v/>
      </c>
      <c r="AF52" s="13">
        <f>Z52+AE52*Inputs!$C$12*(1-Inputs!$C$14)</f>
        <v/>
      </c>
      <c r="AG52" s="13">
        <f>AE52+AB52+AC52</f>
        <v/>
      </c>
      <c r="AH52" s="13">
        <f>AI51+S52</f>
        <v/>
      </c>
      <c r="AI52" s="13">
        <f>AH52+AD52</f>
        <v/>
      </c>
      <c r="AJ52" s="23">
        <f>IF(OR(AJ51="yes",AND(AND(AJ51&lt;&gt;"yes",B52&lt;=Inputs!$C$15),R52&gt;1)),"yes","no")</f>
        <v/>
      </c>
    </row>
    <row r="53">
      <c r="B53" s="21" t="n">
        <v>45</v>
      </c>
      <c r="C53" s="13">
        <f>AE52</f>
        <v/>
      </c>
      <c r="D53" s="13">
        <f>AB52</f>
        <v/>
      </c>
      <c r="E53" s="13">
        <f>AC52</f>
        <v/>
      </c>
      <c r="F53" s="13">
        <f>AF52</f>
        <v/>
      </c>
      <c r="G53" s="14">
        <f>IF(C53&gt;0,MAX(0,1-F53/C53),0)</f>
        <v/>
      </c>
      <c r="H53" s="22">
        <f>G53*Inputs!$C$14</f>
        <v/>
      </c>
      <c r="I53" s="13">
        <f>IF(AND(AJ52&lt;&gt;"yes",B53&lt;=Inputs!$C$15),Inputs!$C$6,0)</f>
        <v/>
      </c>
      <c r="J53" s="13">
        <f>IF(OR(NOT(AND(AJ52&lt;&gt;"yes",B53&lt;=Inputs!$C$15)),(C53+D53+E53)&lt;=0),0,MIN((Inputs!$C$6*C53/(C53+D53+E53))/(1-$H53),C53))</f>
        <v/>
      </c>
      <c r="K53" s="13">
        <f>J53*(1-$H53)</f>
        <v/>
      </c>
      <c r="L53" s="13">
        <f>K53+N53+Q53</f>
        <v/>
      </c>
      <c r="M53" s="13">
        <f>IF(OR(NOT(AND(AJ52&lt;&gt;"yes",B53&lt;=Inputs!$C$15)),(C53+D53+E53)&lt;=0),0,MIN((Inputs!$C$6*D53/(C53+D53+E53))/(1-Inputs!$C$13),D53))</f>
        <v/>
      </c>
      <c r="N53" s="13">
        <f>M53*(1-Inputs!$C$13)</f>
        <v/>
      </c>
      <c r="O53" s="13">
        <f>C53-J53+D53-M53+E53-P53</f>
        <v/>
      </c>
      <c r="P53" s="13">
        <f>IF(OR(NOT(AND(AJ52&lt;&gt;"yes",B53&lt;=Inputs!$C$15)),(C53+D53+E53)&lt;=0),0,MIN(Inputs!$C$6*E53/(C53+D53+E53),E53))</f>
        <v/>
      </c>
      <c r="Q53" s="13">
        <f>P53</f>
        <v/>
      </c>
      <c r="R53" s="13">
        <f>IF(AND(L53&lt;I53-1,O53&lt;=0),I53-L53,0)</f>
        <v/>
      </c>
      <c r="S53" s="13">
        <f>J53*$H53+M53*Inputs!$C$13</f>
        <v/>
      </c>
      <c r="T53" s="13">
        <f>J53</f>
        <v/>
      </c>
      <c r="U53" s="13">
        <f>M53</f>
        <v/>
      </c>
      <c r="V53" s="13">
        <f>P53</f>
        <v/>
      </c>
      <c r="W53" s="13">
        <f>C53-T53</f>
        <v/>
      </c>
      <c r="X53" s="13">
        <f>D53-U53</f>
        <v/>
      </c>
      <c r="Y53" s="13">
        <f>E53-V53</f>
        <v/>
      </c>
      <c r="Z53" s="13">
        <f>IF(C53&gt;0,F53-T53*F53/C53,F53)</f>
        <v/>
      </c>
      <c r="AA53" s="13">
        <f>W53*(1+Inputs!$C$11)</f>
        <v/>
      </c>
      <c r="AB53" s="13">
        <f>X53*(1+Inputs!$C$11)</f>
        <v/>
      </c>
      <c r="AC53" s="13">
        <f>Y53*(1+Inputs!$C$11)</f>
        <v/>
      </c>
      <c r="AD53" s="13">
        <f>AA53*Inputs!$C$12*Inputs!$C$14</f>
        <v/>
      </c>
      <c r="AE53" s="13">
        <f>AA53-AD53</f>
        <v/>
      </c>
      <c r="AF53" s="13">
        <f>Z53+AE53*Inputs!$C$12*(1-Inputs!$C$14)</f>
        <v/>
      </c>
      <c r="AG53" s="13">
        <f>AE53+AB53+AC53</f>
        <v/>
      </c>
      <c r="AH53" s="13">
        <f>AI52+S53</f>
        <v/>
      </c>
      <c r="AI53" s="13">
        <f>AH53+AD53</f>
        <v/>
      </c>
      <c r="AJ53" s="23">
        <f>IF(OR(AJ52="yes",AND(AND(AJ52&lt;&gt;"yes",B53&lt;=Inputs!$C$15),R53&gt;1)),"yes","no")</f>
        <v/>
      </c>
    </row>
    <row r="54">
      <c r="B54" s="21" t="n">
        <v>46</v>
      </c>
      <c r="C54" s="13">
        <f>AE53</f>
        <v/>
      </c>
      <c r="D54" s="13">
        <f>AB53</f>
        <v/>
      </c>
      <c r="E54" s="13">
        <f>AC53</f>
        <v/>
      </c>
      <c r="F54" s="13">
        <f>AF53</f>
        <v/>
      </c>
      <c r="G54" s="14">
        <f>IF(C54&gt;0,MAX(0,1-F54/C54),0)</f>
        <v/>
      </c>
      <c r="H54" s="22">
        <f>G54*Inputs!$C$14</f>
        <v/>
      </c>
      <c r="I54" s="13">
        <f>IF(AND(AJ53&lt;&gt;"yes",B54&lt;=Inputs!$C$15),Inputs!$C$6,0)</f>
        <v/>
      </c>
      <c r="J54" s="13">
        <f>IF(OR(NOT(AND(AJ53&lt;&gt;"yes",B54&lt;=Inputs!$C$15)),(C54+D54+E54)&lt;=0),0,MIN((Inputs!$C$6*C54/(C54+D54+E54))/(1-$H54),C54))</f>
        <v/>
      </c>
      <c r="K54" s="13">
        <f>J54*(1-$H54)</f>
        <v/>
      </c>
      <c r="L54" s="13">
        <f>K54+N54+Q54</f>
        <v/>
      </c>
      <c r="M54" s="13">
        <f>IF(OR(NOT(AND(AJ53&lt;&gt;"yes",B54&lt;=Inputs!$C$15)),(C54+D54+E54)&lt;=0),0,MIN((Inputs!$C$6*D54/(C54+D54+E54))/(1-Inputs!$C$13),D54))</f>
        <v/>
      </c>
      <c r="N54" s="13">
        <f>M54*(1-Inputs!$C$13)</f>
        <v/>
      </c>
      <c r="O54" s="13">
        <f>C54-J54+D54-M54+E54-P54</f>
        <v/>
      </c>
      <c r="P54" s="13">
        <f>IF(OR(NOT(AND(AJ53&lt;&gt;"yes",B54&lt;=Inputs!$C$15)),(C54+D54+E54)&lt;=0),0,MIN(Inputs!$C$6*E54/(C54+D54+E54),E54))</f>
        <v/>
      </c>
      <c r="Q54" s="13">
        <f>P54</f>
        <v/>
      </c>
      <c r="R54" s="13">
        <f>IF(AND(L54&lt;I54-1,O54&lt;=0),I54-L54,0)</f>
        <v/>
      </c>
      <c r="S54" s="13">
        <f>J54*$H54+M54*Inputs!$C$13</f>
        <v/>
      </c>
      <c r="T54" s="13">
        <f>J54</f>
        <v/>
      </c>
      <c r="U54" s="13">
        <f>M54</f>
        <v/>
      </c>
      <c r="V54" s="13">
        <f>P54</f>
        <v/>
      </c>
      <c r="W54" s="13">
        <f>C54-T54</f>
        <v/>
      </c>
      <c r="X54" s="13">
        <f>D54-U54</f>
        <v/>
      </c>
      <c r="Y54" s="13">
        <f>E54-V54</f>
        <v/>
      </c>
      <c r="Z54" s="13">
        <f>IF(C54&gt;0,F54-T54*F54/C54,F54)</f>
        <v/>
      </c>
      <c r="AA54" s="13">
        <f>W54*(1+Inputs!$C$11)</f>
        <v/>
      </c>
      <c r="AB54" s="13">
        <f>X54*(1+Inputs!$C$11)</f>
        <v/>
      </c>
      <c r="AC54" s="13">
        <f>Y54*(1+Inputs!$C$11)</f>
        <v/>
      </c>
      <c r="AD54" s="13">
        <f>AA54*Inputs!$C$12*Inputs!$C$14</f>
        <v/>
      </c>
      <c r="AE54" s="13">
        <f>AA54-AD54</f>
        <v/>
      </c>
      <c r="AF54" s="13">
        <f>Z54+AE54*Inputs!$C$12*(1-Inputs!$C$14)</f>
        <v/>
      </c>
      <c r="AG54" s="13">
        <f>AE54+AB54+AC54</f>
        <v/>
      </c>
      <c r="AH54" s="13">
        <f>AI53+S54</f>
        <v/>
      </c>
      <c r="AI54" s="13">
        <f>AH54+AD54</f>
        <v/>
      </c>
      <c r="AJ54" s="23">
        <f>IF(OR(AJ53="yes",AND(AND(AJ53&lt;&gt;"yes",B54&lt;=Inputs!$C$15),R54&gt;1)),"yes","no")</f>
        <v/>
      </c>
    </row>
    <row r="55">
      <c r="B55" s="21" t="n">
        <v>47</v>
      </c>
      <c r="C55" s="13">
        <f>AE54</f>
        <v/>
      </c>
      <c r="D55" s="13">
        <f>AB54</f>
        <v/>
      </c>
      <c r="E55" s="13">
        <f>AC54</f>
        <v/>
      </c>
      <c r="F55" s="13">
        <f>AF54</f>
        <v/>
      </c>
      <c r="G55" s="14">
        <f>IF(C55&gt;0,MAX(0,1-F55/C55),0)</f>
        <v/>
      </c>
      <c r="H55" s="22">
        <f>G55*Inputs!$C$14</f>
        <v/>
      </c>
      <c r="I55" s="13">
        <f>IF(AND(AJ54&lt;&gt;"yes",B55&lt;=Inputs!$C$15),Inputs!$C$6,0)</f>
        <v/>
      </c>
      <c r="J55" s="13">
        <f>IF(OR(NOT(AND(AJ54&lt;&gt;"yes",B55&lt;=Inputs!$C$15)),(C55+D55+E55)&lt;=0),0,MIN((Inputs!$C$6*C55/(C55+D55+E55))/(1-$H55),C55))</f>
        <v/>
      </c>
      <c r="K55" s="13">
        <f>J55*(1-$H55)</f>
        <v/>
      </c>
      <c r="L55" s="13">
        <f>K55+N55+Q55</f>
        <v/>
      </c>
      <c r="M55" s="13">
        <f>IF(OR(NOT(AND(AJ54&lt;&gt;"yes",B55&lt;=Inputs!$C$15)),(C55+D55+E55)&lt;=0),0,MIN((Inputs!$C$6*D55/(C55+D55+E55))/(1-Inputs!$C$13),D55))</f>
        <v/>
      </c>
      <c r="N55" s="13">
        <f>M55*(1-Inputs!$C$13)</f>
        <v/>
      </c>
      <c r="O55" s="13">
        <f>C55-J55+D55-M55+E55-P55</f>
        <v/>
      </c>
      <c r="P55" s="13">
        <f>IF(OR(NOT(AND(AJ54&lt;&gt;"yes",B55&lt;=Inputs!$C$15)),(C55+D55+E55)&lt;=0),0,MIN(Inputs!$C$6*E55/(C55+D55+E55),E55))</f>
        <v/>
      </c>
      <c r="Q55" s="13">
        <f>P55</f>
        <v/>
      </c>
      <c r="R55" s="13">
        <f>IF(AND(L55&lt;I55-1,O55&lt;=0),I55-L55,0)</f>
        <v/>
      </c>
      <c r="S55" s="13">
        <f>J55*$H55+M55*Inputs!$C$13</f>
        <v/>
      </c>
      <c r="T55" s="13">
        <f>J55</f>
        <v/>
      </c>
      <c r="U55" s="13">
        <f>M55</f>
        <v/>
      </c>
      <c r="V55" s="13">
        <f>P55</f>
        <v/>
      </c>
      <c r="W55" s="13">
        <f>C55-T55</f>
        <v/>
      </c>
      <c r="X55" s="13">
        <f>D55-U55</f>
        <v/>
      </c>
      <c r="Y55" s="13">
        <f>E55-V55</f>
        <v/>
      </c>
      <c r="Z55" s="13">
        <f>IF(C55&gt;0,F55-T55*F55/C55,F55)</f>
        <v/>
      </c>
      <c r="AA55" s="13">
        <f>W55*(1+Inputs!$C$11)</f>
        <v/>
      </c>
      <c r="AB55" s="13">
        <f>X55*(1+Inputs!$C$11)</f>
        <v/>
      </c>
      <c r="AC55" s="13">
        <f>Y55*(1+Inputs!$C$11)</f>
        <v/>
      </c>
      <c r="AD55" s="13">
        <f>AA55*Inputs!$C$12*Inputs!$C$14</f>
        <v/>
      </c>
      <c r="AE55" s="13">
        <f>AA55-AD55</f>
        <v/>
      </c>
      <c r="AF55" s="13">
        <f>Z55+AE55*Inputs!$C$12*(1-Inputs!$C$14)</f>
        <v/>
      </c>
      <c r="AG55" s="13">
        <f>AE55+AB55+AC55</f>
        <v/>
      </c>
      <c r="AH55" s="13">
        <f>AI54+S55</f>
        <v/>
      </c>
      <c r="AI55" s="13">
        <f>AH55+AD55</f>
        <v/>
      </c>
      <c r="AJ55" s="23">
        <f>IF(OR(AJ54="yes",AND(AND(AJ54&lt;&gt;"yes",B55&lt;=Inputs!$C$15),R55&gt;1)),"yes","no")</f>
        <v/>
      </c>
    </row>
    <row r="56">
      <c r="B56" s="21" t="n">
        <v>48</v>
      </c>
      <c r="C56" s="13">
        <f>AE55</f>
        <v/>
      </c>
      <c r="D56" s="13">
        <f>AB55</f>
        <v/>
      </c>
      <c r="E56" s="13">
        <f>AC55</f>
        <v/>
      </c>
      <c r="F56" s="13">
        <f>AF55</f>
        <v/>
      </c>
      <c r="G56" s="14">
        <f>IF(C56&gt;0,MAX(0,1-F56/C56),0)</f>
        <v/>
      </c>
      <c r="H56" s="22">
        <f>G56*Inputs!$C$14</f>
        <v/>
      </c>
      <c r="I56" s="13">
        <f>IF(AND(AJ55&lt;&gt;"yes",B56&lt;=Inputs!$C$15),Inputs!$C$6,0)</f>
        <v/>
      </c>
      <c r="J56" s="13">
        <f>IF(OR(NOT(AND(AJ55&lt;&gt;"yes",B56&lt;=Inputs!$C$15)),(C56+D56+E56)&lt;=0),0,MIN((Inputs!$C$6*C56/(C56+D56+E56))/(1-$H56),C56))</f>
        <v/>
      </c>
      <c r="K56" s="13">
        <f>J56*(1-$H56)</f>
        <v/>
      </c>
      <c r="L56" s="13">
        <f>K56+N56+Q56</f>
        <v/>
      </c>
      <c r="M56" s="13">
        <f>IF(OR(NOT(AND(AJ55&lt;&gt;"yes",B56&lt;=Inputs!$C$15)),(C56+D56+E56)&lt;=0),0,MIN((Inputs!$C$6*D56/(C56+D56+E56))/(1-Inputs!$C$13),D56))</f>
        <v/>
      </c>
      <c r="N56" s="13">
        <f>M56*(1-Inputs!$C$13)</f>
        <v/>
      </c>
      <c r="O56" s="13">
        <f>C56-J56+D56-M56+E56-P56</f>
        <v/>
      </c>
      <c r="P56" s="13">
        <f>IF(OR(NOT(AND(AJ55&lt;&gt;"yes",B56&lt;=Inputs!$C$15)),(C56+D56+E56)&lt;=0),0,MIN(Inputs!$C$6*E56/(C56+D56+E56),E56))</f>
        <v/>
      </c>
      <c r="Q56" s="13">
        <f>P56</f>
        <v/>
      </c>
      <c r="R56" s="13">
        <f>IF(AND(L56&lt;I56-1,O56&lt;=0),I56-L56,0)</f>
        <v/>
      </c>
      <c r="S56" s="13">
        <f>J56*$H56+M56*Inputs!$C$13</f>
        <v/>
      </c>
      <c r="T56" s="13">
        <f>J56</f>
        <v/>
      </c>
      <c r="U56" s="13">
        <f>M56</f>
        <v/>
      </c>
      <c r="V56" s="13">
        <f>P56</f>
        <v/>
      </c>
      <c r="W56" s="13">
        <f>C56-T56</f>
        <v/>
      </c>
      <c r="X56" s="13">
        <f>D56-U56</f>
        <v/>
      </c>
      <c r="Y56" s="13">
        <f>E56-V56</f>
        <v/>
      </c>
      <c r="Z56" s="13">
        <f>IF(C56&gt;0,F56-T56*F56/C56,F56)</f>
        <v/>
      </c>
      <c r="AA56" s="13">
        <f>W56*(1+Inputs!$C$11)</f>
        <v/>
      </c>
      <c r="AB56" s="13">
        <f>X56*(1+Inputs!$C$11)</f>
        <v/>
      </c>
      <c r="AC56" s="13">
        <f>Y56*(1+Inputs!$C$11)</f>
        <v/>
      </c>
      <c r="AD56" s="13">
        <f>AA56*Inputs!$C$12*Inputs!$C$14</f>
        <v/>
      </c>
      <c r="AE56" s="13">
        <f>AA56-AD56</f>
        <v/>
      </c>
      <c r="AF56" s="13">
        <f>Z56+AE56*Inputs!$C$12*(1-Inputs!$C$14)</f>
        <v/>
      </c>
      <c r="AG56" s="13">
        <f>AE56+AB56+AC56</f>
        <v/>
      </c>
      <c r="AH56" s="13">
        <f>AI55+S56</f>
        <v/>
      </c>
      <c r="AI56" s="13">
        <f>AH56+AD56</f>
        <v/>
      </c>
      <c r="AJ56" s="23">
        <f>IF(OR(AJ55="yes",AND(AND(AJ55&lt;&gt;"yes",B56&lt;=Inputs!$C$15),R56&gt;1)),"yes","no")</f>
        <v/>
      </c>
    </row>
    <row r="57">
      <c r="B57" s="21" t="n">
        <v>49</v>
      </c>
      <c r="C57" s="13">
        <f>AE56</f>
        <v/>
      </c>
      <c r="D57" s="13">
        <f>AB56</f>
        <v/>
      </c>
      <c r="E57" s="13">
        <f>AC56</f>
        <v/>
      </c>
      <c r="F57" s="13">
        <f>AF56</f>
        <v/>
      </c>
      <c r="G57" s="14">
        <f>IF(C57&gt;0,MAX(0,1-F57/C57),0)</f>
        <v/>
      </c>
      <c r="H57" s="22">
        <f>G57*Inputs!$C$14</f>
        <v/>
      </c>
      <c r="I57" s="13">
        <f>IF(AND(AJ56&lt;&gt;"yes",B57&lt;=Inputs!$C$15),Inputs!$C$6,0)</f>
        <v/>
      </c>
      <c r="J57" s="13">
        <f>IF(OR(NOT(AND(AJ56&lt;&gt;"yes",B57&lt;=Inputs!$C$15)),(C57+D57+E57)&lt;=0),0,MIN((Inputs!$C$6*C57/(C57+D57+E57))/(1-$H57),C57))</f>
        <v/>
      </c>
      <c r="K57" s="13">
        <f>J57*(1-$H57)</f>
        <v/>
      </c>
      <c r="L57" s="13">
        <f>K57+N57+Q57</f>
        <v/>
      </c>
      <c r="M57" s="13">
        <f>IF(OR(NOT(AND(AJ56&lt;&gt;"yes",B57&lt;=Inputs!$C$15)),(C57+D57+E57)&lt;=0),0,MIN((Inputs!$C$6*D57/(C57+D57+E57))/(1-Inputs!$C$13),D57))</f>
        <v/>
      </c>
      <c r="N57" s="13">
        <f>M57*(1-Inputs!$C$13)</f>
        <v/>
      </c>
      <c r="O57" s="13">
        <f>C57-J57+D57-M57+E57-P57</f>
        <v/>
      </c>
      <c r="P57" s="13">
        <f>IF(OR(NOT(AND(AJ56&lt;&gt;"yes",B57&lt;=Inputs!$C$15)),(C57+D57+E57)&lt;=0),0,MIN(Inputs!$C$6*E57/(C57+D57+E57),E57))</f>
        <v/>
      </c>
      <c r="Q57" s="13">
        <f>P57</f>
        <v/>
      </c>
      <c r="R57" s="13">
        <f>IF(AND(L57&lt;I57-1,O57&lt;=0),I57-L57,0)</f>
        <v/>
      </c>
      <c r="S57" s="13">
        <f>J57*$H57+M57*Inputs!$C$13</f>
        <v/>
      </c>
      <c r="T57" s="13">
        <f>J57</f>
        <v/>
      </c>
      <c r="U57" s="13">
        <f>M57</f>
        <v/>
      </c>
      <c r="V57" s="13">
        <f>P57</f>
        <v/>
      </c>
      <c r="W57" s="13">
        <f>C57-T57</f>
        <v/>
      </c>
      <c r="X57" s="13">
        <f>D57-U57</f>
        <v/>
      </c>
      <c r="Y57" s="13">
        <f>E57-V57</f>
        <v/>
      </c>
      <c r="Z57" s="13">
        <f>IF(C57&gt;0,F57-T57*F57/C57,F57)</f>
        <v/>
      </c>
      <c r="AA57" s="13">
        <f>W57*(1+Inputs!$C$11)</f>
        <v/>
      </c>
      <c r="AB57" s="13">
        <f>X57*(1+Inputs!$C$11)</f>
        <v/>
      </c>
      <c r="AC57" s="13">
        <f>Y57*(1+Inputs!$C$11)</f>
        <v/>
      </c>
      <c r="AD57" s="13">
        <f>AA57*Inputs!$C$12*Inputs!$C$14</f>
        <v/>
      </c>
      <c r="AE57" s="13">
        <f>AA57-AD57</f>
        <v/>
      </c>
      <c r="AF57" s="13">
        <f>Z57+AE57*Inputs!$C$12*(1-Inputs!$C$14)</f>
        <v/>
      </c>
      <c r="AG57" s="13">
        <f>AE57+AB57+AC57</f>
        <v/>
      </c>
      <c r="AH57" s="13">
        <f>AI56+S57</f>
        <v/>
      </c>
      <c r="AI57" s="13">
        <f>AH57+AD57</f>
        <v/>
      </c>
      <c r="AJ57" s="23">
        <f>IF(OR(AJ56="yes",AND(AND(AJ56&lt;&gt;"yes",B57&lt;=Inputs!$C$15),R57&gt;1)),"yes","no")</f>
        <v/>
      </c>
    </row>
    <row r="58">
      <c r="B58" s="21" t="n">
        <v>50</v>
      </c>
      <c r="C58" s="13">
        <f>AE57</f>
        <v/>
      </c>
      <c r="D58" s="13">
        <f>AB57</f>
        <v/>
      </c>
      <c r="E58" s="13">
        <f>AC57</f>
        <v/>
      </c>
      <c r="F58" s="13">
        <f>AF57</f>
        <v/>
      </c>
      <c r="G58" s="14">
        <f>IF(C58&gt;0,MAX(0,1-F58/C58),0)</f>
        <v/>
      </c>
      <c r="H58" s="22">
        <f>G58*Inputs!$C$14</f>
        <v/>
      </c>
      <c r="I58" s="13">
        <f>IF(AND(AJ57&lt;&gt;"yes",B58&lt;=Inputs!$C$15),Inputs!$C$6,0)</f>
        <v/>
      </c>
      <c r="J58" s="13">
        <f>IF(OR(NOT(AND(AJ57&lt;&gt;"yes",B58&lt;=Inputs!$C$15)),(C58+D58+E58)&lt;=0),0,MIN((Inputs!$C$6*C58/(C58+D58+E58))/(1-$H58),C58))</f>
        <v/>
      </c>
      <c r="K58" s="13">
        <f>J58*(1-$H58)</f>
        <v/>
      </c>
      <c r="L58" s="13">
        <f>K58+N58+Q58</f>
        <v/>
      </c>
      <c r="M58" s="13">
        <f>IF(OR(NOT(AND(AJ57&lt;&gt;"yes",B58&lt;=Inputs!$C$15)),(C58+D58+E58)&lt;=0),0,MIN((Inputs!$C$6*D58/(C58+D58+E58))/(1-Inputs!$C$13),D58))</f>
        <v/>
      </c>
      <c r="N58" s="13">
        <f>M58*(1-Inputs!$C$13)</f>
        <v/>
      </c>
      <c r="O58" s="13">
        <f>C58-J58+D58-M58+E58-P58</f>
        <v/>
      </c>
      <c r="P58" s="13">
        <f>IF(OR(NOT(AND(AJ57&lt;&gt;"yes",B58&lt;=Inputs!$C$15)),(C58+D58+E58)&lt;=0),0,MIN(Inputs!$C$6*E58/(C58+D58+E58),E58))</f>
        <v/>
      </c>
      <c r="Q58" s="13">
        <f>P58</f>
        <v/>
      </c>
      <c r="R58" s="13">
        <f>IF(AND(L58&lt;I58-1,O58&lt;=0),I58-L58,0)</f>
        <v/>
      </c>
      <c r="S58" s="13">
        <f>J58*$H58+M58*Inputs!$C$13</f>
        <v/>
      </c>
      <c r="T58" s="13">
        <f>J58</f>
        <v/>
      </c>
      <c r="U58" s="13">
        <f>M58</f>
        <v/>
      </c>
      <c r="V58" s="13">
        <f>P58</f>
        <v/>
      </c>
      <c r="W58" s="13">
        <f>C58-T58</f>
        <v/>
      </c>
      <c r="X58" s="13">
        <f>D58-U58</f>
        <v/>
      </c>
      <c r="Y58" s="13">
        <f>E58-V58</f>
        <v/>
      </c>
      <c r="Z58" s="13">
        <f>IF(C58&gt;0,F58-T58*F58/C58,F58)</f>
        <v/>
      </c>
      <c r="AA58" s="13">
        <f>W58*(1+Inputs!$C$11)</f>
        <v/>
      </c>
      <c r="AB58" s="13">
        <f>X58*(1+Inputs!$C$11)</f>
        <v/>
      </c>
      <c r="AC58" s="13">
        <f>Y58*(1+Inputs!$C$11)</f>
        <v/>
      </c>
      <c r="AD58" s="13">
        <f>AA58*Inputs!$C$12*Inputs!$C$14</f>
        <v/>
      </c>
      <c r="AE58" s="13">
        <f>AA58-AD58</f>
        <v/>
      </c>
      <c r="AF58" s="13">
        <f>Z58+AE58*Inputs!$C$12*(1-Inputs!$C$14)</f>
        <v/>
      </c>
      <c r="AG58" s="13">
        <f>AE58+AB58+AC58</f>
        <v/>
      </c>
      <c r="AH58" s="13">
        <f>AI57+S58</f>
        <v/>
      </c>
      <c r="AI58" s="13">
        <f>AH58+AD58</f>
        <v/>
      </c>
      <c r="AJ58" s="23">
        <f>IF(OR(AJ57="yes",AND(AND(AJ57&lt;&gt;"yes",B58&lt;=Inputs!$C$15),R58&gt;1)),"yes","no")</f>
        <v/>
      </c>
    </row>
    <row r="59">
      <c r="B59" s="21" t="n">
        <v>51</v>
      </c>
      <c r="C59" s="13">
        <f>AE58</f>
        <v/>
      </c>
      <c r="D59" s="13">
        <f>AB58</f>
        <v/>
      </c>
      <c r="E59" s="13">
        <f>AC58</f>
        <v/>
      </c>
      <c r="F59" s="13">
        <f>AF58</f>
        <v/>
      </c>
      <c r="G59" s="14">
        <f>IF(C59&gt;0,MAX(0,1-F59/C59),0)</f>
        <v/>
      </c>
      <c r="H59" s="22">
        <f>G59*Inputs!$C$14</f>
        <v/>
      </c>
      <c r="I59" s="13">
        <f>IF(AND(AJ58&lt;&gt;"yes",B59&lt;=Inputs!$C$15),Inputs!$C$6,0)</f>
        <v/>
      </c>
      <c r="J59" s="13">
        <f>IF(OR(NOT(AND(AJ58&lt;&gt;"yes",B59&lt;=Inputs!$C$15)),(C59+D59+E59)&lt;=0),0,MIN((Inputs!$C$6*C59/(C59+D59+E59))/(1-$H59),C59))</f>
        <v/>
      </c>
      <c r="K59" s="13">
        <f>J59*(1-$H59)</f>
        <v/>
      </c>
      <c r="L59" s="13">
        <f>K59+N59+Q59</f>
        <v/>
      </c>
      <c r="M59" s="13">
        <f>IF(OR(NOT(AND(AJ58&lt;&gt;"yes",B59&lt;=Inputs!$C$15)),(C59+D59+E59)&lt;=0),0,MIN((Inputs!$C$6*D59/(C59+D59+E59))/(1-Inputs!$C$13),D59))</f>
        <v/>
      </c>
      <c r="N59" s="13">
        <f>M59*(1-Inputs!$C$13)</f>
        <v/>
      </c>
      <c r="O59" s="13">
        <f>C59-J59+D59-M59+E59-P59</f>
        <v/>
      </c>
      <c r="P59" s="13">
        <f>IF(OR(NOT(AND(AJ58&lt;&gt;"yes",B59&lt;=Inputs!$C$15)),(C59+D59+E59)&lt;=0),0,MIN(Inputs!$C$6*E59/(C59+D59+E59),E59))</f>
        <v/>
      </c>
      <c r="Q59" s="13">
        <f>P59</f>
        <v/>
      </c>
      <c r="R59" s="13">
        <f>IF(AND(L59&lt;I59-1,O59&lt;=0),I59-L59,0)</f>
        <v/>
      </c>
      <c r="S59" s="13">
        <f>J59*$H59+M59*Inputs!$C$13</f>
        <v/>
      </c>
      <c r="T59" s="13">
        <f>J59</f>
        <v/>
      </c>
      <c r="U59" s="13">
        <f>M59</f>
        <v/>
      </c>
      <c r="V59" s="13">
        <f>P59</f>
        <v/>
      </c>
      <c r="W59" s="13">
        <f>C59-T59</f>
        <v/>
      </c>
      <c r="X59" s="13">
        <f>D59-U59</f>
        <v/>
      </c>
      <c r="Y59" s="13">
        <f>E59-V59</f>
        <v/>
      </c>
      <c r="Z59" s="13">
        <f>IF(C59&gt;0,F59-T59*F59/C59,F59)</f>
        <v/>
      </c>
      <c r="AA59" s="13">
        <f>W59*(1+Inputs!$C$11)</f>
        <v/>
      </c>
      <c r="AB59" s="13">
        <f>X59*(1+Inputs!$C$11)</f>
        <v/>
      </c>
      <c r="AC59" s="13">
        <f>Y59*(1+Inputs!$C$11)</f>
        <v/>
      </c>
      <c r="AD59" s="13">
        <f>AA59*Inputs!$C$12*Inputs!$C$14</f>
        <v/>
      </c>
      <c r="AE59" s="13">
        <f>AA59-AD59</f>
        <v/>
      </c>
      <c r="AF59" s="13">
        <f>Z59+AE59*Inputs!$C$12*(1-Inputs!$C$14)</f>
        <v/>
      </c>
      <c r="AG59" s="13">
        <f>AE59+AB59+AC59</f>
        <v/>
      </c>
      <c r="AH59" s="13">
        <f>AI58+S59</f>
        <v/>
      </c>
      <c r="AI59" s="13">
        <f>AH59+AD59</f>
        <v/>
      </c>
      <c r="AJ59" s="23">
        <f>IF(OR(AJ58="yes",AND(AND(AJ58&lt;&gt;"yes",B59&lt;=Inputs!$C$15),R59&gt;1)),"yes","no")</f>
        <v/>
      </c>
    </row>
    <row r="60">
      <c r="B60" s="21" t="n">
        <v>52</v>
      </c>
      <c r="C60" s="13">
        <f>AE59</f>
        <v/>
      </c>
      <c r="D60" s="13">
        <f>AB59</f>
        <v/>
      </c>
      <c r="E60" s="13">
        <f>AC59</f>
        <v/>
      </c>
      <c r="F60" s="13">
        <f>AF59</f>
        <v/>
      </c>
      <c r="G60" s="14">
        <f>IF(C60&gt;0,MAX(0,1-F60/C60),0)</f>
        <v/>
      </c>
      <c r="H60" s="22">
        <f>G60*Inputs!$C$14</f>
        <v/>
      </c>
      <c r="I60" s="13">
        <f>IF(AND(AJ59&lt;&gt;"yes",B60&lt;=Inputs!$C$15),Inputs!$C$6,0)</f>
        <v/>
      </c>
      <c r="J60" s="13">
        <f>IF(OR(NOT(AND(AJ59&lt;&gt;"yes",B60&lt;=Inputs!$C$15)),(C60+D60+E60)&lt;=0),0,MIN((Inputs!$C$6*C60/(C60+D60+E60))/(1-$H60),C60))</f>
        <v/>
      </c>
      <c r="K60" s="13">
        <f>J60*(1-$H60)</f>
        <v/>
      </c>
      <c r="L60" s="13">
        <f>K60+N60+Q60</f>
        <v/>
      </c>
      <c r="M60" s="13">
        <f>IF(OR(NOT(AND(AJ59&lt;&gt;"yes",B60&lt;=Inputs!$C$15)),(C60+D60+E60)&lt;=0),0,MIN((Inputs!$C$6*D60/(C60+D60+E60))/(1-Inputs!$C$13),D60))</f>
        <v/>
      </c>
      <c r="N60" s="13">
        <f>M60*(1-Inputs!$C$13)</f>
        <v/>
      </c>
      <c r="O60" s="13">
        <f>C60-J60+D60-M60+E60-P60</f>
        <v/>
      </c>
      <c r="P60" s="13">
        <f>IF(OR(NOT(AND(AJ59&lt;&gt;"yes",B60&lt;=Inputs!$C$15)),(C60+D60+E60)&lt;=0),0,MIN(Inputs!$C$6*E60/(C60+D60+E60),E60))</f>
        <v/>
      </c>
      <c r="Q60" s="13">
        <f>P60</f>
        <v/>
      </c>
      <c r="R60" s="13">
        <f>IF(AND(L60&lt;I60-1,O60&lt;=0),I60-L60,0)</f>
        <v/>
      </c>
      <c r="S60" s="13">
        <f>J60*$H60+M60*Inputs!$C$13</f>
        <v/>
      </c>
      <c r="T60" s="13">
        <f>J60</f>
        <v/>
      </c>
      <c r="U60" s="13">
        <f>M60</f>
        <v/>
      </c>
      <c r="V60" s="13">
        <f>P60</f>
        <v/>
      </c>
      <c r="W60" s="13">
        <f>C60-T60</f>
        <v/>
      </c>
      <c r="X60" s="13">
        <f>D60-U60</f>
        <v/>
      </c>
      <c r="Y60" s="13">
        <f>E60-V60</f>
        <v/>
      </c>
      <c r="Z60" s="13">
        <f>IF(C60&gt;0,F60-T60*F60/C60,F60)</f>
        <v/>
      </c>
      <c r="AA60" s="13">
        <f>W60*(1+Inputs!$C$11)</f>
        <v/>
      </c>
      <c r="AB60" s="13">
        <f>X60*(1+Inputs!$C$11)</f>
        <v/>
      </c>
      <c r="AC60" s="13">
        <f>Y60*(1+Inputs!$C$11)</f>
        <v/>
      </c>
      <c r="AD60" s="13">
        <f>AA60*Inputs!$C$12*Inputs!$C$14</f>
        <v/>
      </c>
      <c r="AE60" s="13">
        <f>AA60-AD60</f>
        <v/>
      </c>
      <c r="AF60" s="13">
        <f>Z60+AE60*Inputs!$C$12*(1-Inputs!$C$14)</f>
        <v/>
      </c>
      <c r="AG60" s="13">
        <f>AE60+AB60+AC60</f>
        <v/>
      </c>
      <c r="AH60" s="13">
        <f>AI59+S60</f>
        <v/>
      </c>
      <c r="AI60" s="13">
        <f>AH60+AD60</f>
        <v/>
      </c>
      <c r="AJ60" s="23">
        <f>IF(OR(AJ59="yes",AND(AND(AJ59&lt;&gt;"yes",B60&lt;=Inputs!$C$15),R60&gt;1)),"yes","no")</f>
        <v/>
      </c>
    </row>
    <row r="61">
      <c r="B61" s="21" t="n">
        <v>53</v>
      </c>
      <c r="C61" s="13">
        <f>AE60</f>
        <v/>
      </c>
      <c r="D61" s="13">
        <f>AB60</f>
        <v/>
      </c>
      <c r="E61" s="13">
        <f>AC60</f>
        <v/>
      </c>
      <c r="F61" s="13">
        <f>AF60</f>
        <v/>
      </c>
      <c r="G61" s="14">
        <f>IF(C61&gt;0,MAX(0,1-F61/C61),0)</f>
        <v/>
      </c>
      <c r="H61" s="22">
        <f>G61*Inputs!$C$14</f>
        <v/>
      </c>
      <c r="I61" s="13">
        <f>IF(AND(AJ60&lt;&gt;"yes",B61&lt;=Inputs!$C$15),Inputs!$C$6,0)</f>
        <v/>
      </c>
      <c r="J61" s="13">
        <f>IF(OR(NOT(AND(AJ60&lt;&gt;"yes",B61&lt;=Inputs!$C$15)),(C61+D61+E61)&lt;=0),0,MIN((Inputs!$C$6*C61/(C61+D61+E61))/(1-$H61),C61))</f>
        <v/>
      </c>
      <c r="K61" s="13">
        <f>J61*(1-$H61)</f>
        <v/>
      </c>
      <c r="L61" s="13">
        <f>K61+N61+Q61</f>
        <v/>
      </c>
      <c r="M61" s="13">
        <f>IF(OR(NOT(AND(AJ60&lt;&gt;"yes",B61&lt;=Inputs!$C$15)),(C61+D61+E61)&lt;=0),0,MIN((Inputs!$C$6*D61/(C61+D61+E61))/(1-Inputs!$C$13),D61))</f>
        <v/>
      </c>
      <c r="N61" s="13">
        <f>M61*(1-Inputs!$C$13)</f>
        <v/>
      </c>
      <c r="O61" s="13">
        <f>C61-J61+D61-M61+E61-P61</f>
        <v/>
      </c>
      <c r="P61" s="13">
        <f>IF(OR(NOT(AND(AJ60&lt;&gt;"yes",B61&lt;=Inputs!$C$15)),(C61+D61+E61)&lt;=0),0,MIN(Inputs!$C$6*E61/(C61+D61+E61),E61))</f>
        <v/>
      </c>
      <c r="Q61" s="13">
        <f>P61</f>
        <v/>
      </c>
      <c r="R61" s="13">
        <f>IF(AND(L61&lt;I61-1,O61&lt;=0),I61-L61,0)</f>
        <v/>
      </c>
      <c r="S61" s="13">
        <f>J61*$H61+M61*Inputs!$C$13</f>
        <v/>
      </c>
      <c r="T61" s="13">
        <f>J61</f>
        <v/>
      </c>
      <c r="U61" s="13">
        <f>M61</f>
        <v/>
      </c>
      <c r="V61" s="13">
        <f>P61</f>
        <v/>
      </c>
      <c r="W61" s="13">
        <f>C61-T61</f>
        <v/>
      </c>
      <c r="X61" s="13">
        <f>D61-U61</f>
        <v/>
      </c>
      <c r="Y61" s="13">
        <f>E61-V61</f>
        <v/>
      </c>
      <c r="Z61" s="13">
        <f>IF(C61&gt;0,F61-T61*F61/C61,F61)</f>
        <v/>
      </c>
      <c r="AA61" s="13">
        <f>W61*(1+Inputs!$C$11)</f>
        <v/>
      </c>
      <c r="AB61" s="13">
        <f>X61*(1+Inputs!$C$11)</f>
        <v/>
      </c>
      <c r="AC61" s="13">
        <f>Y61*(1+Inputs!$C$11)</f>
        <v/>
      </c>
      <c r="AD61" s="13">
        <f>AA61*Inputs!$C$12*Inputs!$C$14</f>
        <v/>
      </c>
      <c r="AE61" s="13">
        <f>AA61-AD61</f>
        <v/>
      </c>
      <c r="AF61" s="13">
        <f>Z61+AE61*Inputs!$C$12*(1-Inputs!$C$14)</f>
        <v/>
      </c>
      <c r="AG61" s="13">
        <f>AE61+AB61+AC61</f>
        <v/>
      </c>
      <c r="AH61" s="13">
        <f>AI60+S61</f>
        <v/>
      </c>
      <c r="AI61" s="13">
        <f>AH61+AD61</f>
        <v/>
      </c>
      <c r="AJ61" s="23">
        <f>IF(OR(AJ60="yes",AND(AND(AJ60&lt;&gt;"yes",B61&lt;=Inputs!$C$15),R61&gt;1)),"yes","no")</f>
        <v/>
      </c>
    </row>
    <row r="62">
      <c r="B62" s="21" t="n">
        <v>54</v>
      </c>
      <c r="C62" s="13">
        <f>AE61</f>
        <v/>
      </c>
      <c r="D62" s="13">
        <f>AB61</f>
        <v/>
      </c>
      <c r="E62" s="13">
        <f>AC61</f>
        <v/>
      </c>
      <c r="F62" s="13">
        <f>AF61</f>
        <v/>
      </c>
      <c r="G62" s="14">
        <f>IF(C62&gt;0,MAX(0,1-F62/C62),0)</f>
        <v/>
      </c>
      <c r="H62" s="22">
        <f>G62*Inputs!$C$14</f>
        <v/>
      </c>
      <c r="I62" s="13">
        <f>IF(AND(AJ61&lt;&gt;"yes",B62&lt;=Inputs!$C$15),Inputs!$C$6,0)</f>
        <v/>
      </c>
      <c r="J62" s="13">
        <f>IF(OR(NOT(AND(AJ61&lt;&gt;"yes",B62&lt;=Inputs!$C$15)),(C62+D62+E62)&lt;=0),0,MIN((Inputs!$C$6*C62/(C62+D62+E62))/(1-$H62),C62))</f>
        <v/>
      </c>
      <c r="K62" s="13">
        <f>J62*(1-$H62)</f>
        <v/>
      </c>
      <c r="L62" s="13">
        <f>K62+N62+Q62</f>
        <v/>
      </c>
      <c r="M62" s="13">
        <f>IF(OR(NOT(AND(AJ61&lt;&gt;"yes",B62&lt;=Inputs!$C$15)),(C62+D62+E62)&lt;=0),0,MIN((Inputs!$C$6*D62/(C62+D62+E62))/(1-Inputs!$C$13),D62))</f>
        <v/>
      </c>
      <c r="N62" s="13">
        <f>M62*(1-Inputs!$C$13)</f>
        <v/>
      </c>
      <c r="O62" s="13">
        <f>C62-J62+D62-M62+E62-P62</f>
        <v/>
      </c>
      <c r="P62" s="13">
        <f>IF(OR(NOT(AND(AJ61&lt;&gt;"yes",B62&lt;=Inputs!$C$15)),(C62+D62+E62)&lt;=0),0,MIN(Inputs!$C$6*E62/(C62+D62+E62),E62))</f>
        <v/>
      </c>
      <c r="Q62" s="13">
        <f>P62</f>
        <v/>
      </c>
      <c r="R62" s="13">
        <f>IF(AND(L62&lt;I62-1,O62&lt;=0),I62-L62,0)</f>
        <v/>
      </c>
      <c r="S62" s="13">
        <f>J62*$H62+M62*Inputs!$C$13</f>
        <v/>
      </c>
      <c r="T62" s="13">
        <f>J62</f>
        <v/>
      </c>
      <c r="U62" s="13">
        <f>M62</f>
        <v/>
      </c>
      <c r="V62" s="13">
        <f>P62</f>
        <v/>
      </c>
      <c r="W62" s="13">
        <f>C62-T62</f>
        <v/>
      </c>
      <c r="X62" s="13">
        <f>D62-U62</f>
        <v/>
      </c>
      <c r="Y62" s="13">
        <f>E62-V62</f>
        <v/>
      </c>
      <c r="Z62" s="13">
        <f>IF(C62&gt;0,F62-T62*F62/C62,F62)</f>
        <v/>
      </c>
      <c r="AA62" s="13">
        <f>W62*(1+Inputs!$C$11)</f>
        <v/>
      </c>
      <c r="AB62" s="13">
        <f>X62*(1+Inputs!$C$11)</f>
        <v/>
      </c>
      <c r="AC62" s="13">
        <f>Y62*(1+Inputs!$C$11)</f>
        <v/>
      </c>
      <c r="AD62" s="13">
        <f>AA62*Inputs!$C$12*Inputs!$C$14</f>
        <v/>
      </c>
      <c r="AE62" s="13">
        <f>AA62-AD62</f>
        <v/>
      </c>
      <c r="AF62" s="13">
        <f>Z62+AE62*Inputs!$C$12*(1-Inputs!$C$14)</f>
        <v/>
      </c>
      <c r="AG62" s="13">
        <f>AE62+AB62+AC62</f>
        <v/>
      </c>
      <c r="AH62" s="13">
        <f>AI61+S62</f>
        <v/>
      </c>
      <c r="AI62" s="13">
        <f>AH62+AD62</f>
        <v/>
      </c>
      <c r="AJ62" s="23">
        <f>IF(OR(AJ61="yes",AND(AND(AJ61&lt;&gt;"yes",B62&lt;=Inputs!$C$15),R62&gt;1)),"yes","no")</f>
        <v/>
      </c>
    </row>
    <row r="63">
      <c r="B63" s="21" t="n">
        <v>55</v>
      </c>
      <c r="C63" s="13">
        <f>AE62</f>
        <v/>
      </c>
      <c r="D63" s="13">
        <f>AB62</f>
        <v/>
      </c>
      <c r="E63" s="13">
        <f>AC62</f>
        <v/>
      </c>
      <c r="F63" s="13">
        <f>AF62</f>
        <v/>
      </c>
      <c r="G63" s="14">
        <f>IF(C63&gt;0,MAX(0,1-F63/C63),0)</f>
        <v/>
      </c>
      <c r="H63" s="22">
        <f>G63*Inputs!$C$14</f>
        <v/>
      </c>
      <c r="I63" s="13">
        <f>IF(AND(AJ62&lt;&gt;"yes",B63&lt;=Inputs!$C$15),Inputs!$C$6,0)</f>
        <v/>
      </c>
      <c r="J63" s="13">
        <f>IF(OR(NOT(AND(AJ62&lt;&gt;"yes",B63&lt;=Inputs!$C$15)),(C63+D63+E63)&lt;=0),0,MIN((Inputs!$C$6*C63/(C63+D63+E63))/(1-$H63),C63))</f>
        <v/>
      </c>
      <c r="K63" s="13">
        <f>J63*(1-$H63)</f>
        <v/>
      </c>
      <c r="L63" s="13">
        <f>K63+N63+Q63</f>
        <v/>
      </c>
      <c r="M63" s="13">
        <f>IF(OR(NOT(AND(AJ62&lt;&gt;"yes",B63&lt;=Inputs!$C$15)),(C63+D63+E63)&lt;=0),0,MIN((Inputs!$C$6*D63/(C63+D63+E63))/(1-Inputs!$C$13),D63))</f>
        <v/>
      </c>
      <c r="N63" s="13">
        <f>M63*(1-Inputs!$C$13)</f>
        <v/>
      </c>
      <c r="O63" s="13">
        <f>C63-J63+D63-M63+E63-P63</f>
        <v/>
      </c>
      <c r="P63" s="13">
        <f>IF(OR(NOT(AND(AJ62&lt;&gt;"yes",B63&lt;=Inputs!$C$15)),(C63+D63+E63)&lt;=0),0,MIN(Inputs!$C$6*E63/(C63+D63+E63),E63))</f>
        <v/>
      </c>
      <c r="Q63" s="13">
        <f>P63</f>
        <v/>
      </c>
      <c r="R63" s="13">
        <f>IF(AND(L63&lt;I63-1,O63&lt;=0),I63-L63,0)</f>
        <v/>
      </c>
      <c r="S63" s="13">
        <f>J63*$H63+M63*Inputs!$C$13</f>
        <v/>
      </c>
      <c r="T63" s="13">
        <f>J63</f>
        <v/>
      </c>
      <c r="U63" s="13">
        <f>M63</f>
        <v/>
      </c>
      <c r="V63" s="13">
        <f>P63</f>
        <v/>
      </c>
      <c r="W63" s="13">
        <f>C63-T63</f>
        <v/>
      </c>
      <c r="X63" s="13">
        <f>D63-U63</f>
        <v/>
      </c>
      <c r="Y63" s="13">
        <f>E63-V63</f>
        <v/>
      </c>
      <c r="Z63" s="13">
        <f>IF(C63&gt;0,F63-T63*F63/C63,F63)</f>
        <v/>
      </c>
      <c r="AA63" s="13">
        <f>W63*(1+Inputs!$C$11)</f>
        <v/>
      </c>
      <c r="AB63" s="13">
        <f>X63*(1+Inputs!$C$11)</f>
        <v/>
      </c>
      <c r="AC63" s="13">
        <f>Y63*(1+Inputs!$C$11)</f>
        <v/>
      </c>
      <c r="AD63" s="13">
        <f>AA63*Inputs!$C$12*Inputs!$C$14</f>
        <v/>
      </c>
      <c r="AE63" s="13">
        <f>AA63-AD63</f>
        <v/>
      </c>
      <c r="AF63" s="13">
        <f>Z63+AE63*Inputs!$C$12*(1-Inputs!$C$14)</f>
        <v/>
      </c>
      <c r="AG63" s="13">
        <f>AE63+AB63+AC63</f>
        <v/>
      </c>
      <c r="AH63" s="13">
        <f>AI62+S63</f>
        <v/>
      </c>
      <c r="AI63" s="13">
        <f>AH63+AD63</f>
        <v/>
      </c>
      <c r="AJ63" s="23">
        <f>IF(OR(AJ62="yes",AND(AND(AJ62&lt;&gt;"yes",B63&lt;=Inputs!$C$15),R63&gt;1)),"yes","no")</f>
        <v/>
      </c>
    </row>
    <row r="64">
      <c r="B64" s="21" t="n">
        <v>56</v>
      </c>
      <c r="C64" s="13">
        <f>AE63</f>
        <v/>
      </c>
      <c r="D64" s="13">
        <f>AB63</f>
        <v/>
      </c>
      <c r="E64" s="13">
        <f>AC63</f>
        <v/>
      </c>
      <c r="F64" s="13">
        <f>AF63</f>
        <v/>
      </c>
      <c r="G64" s="14">
        <f>IF(C64&gt;0,MAX(0,1-F64/C64),0)</f>
        <v/>
      </c>
      <c r="H64" s="22">
        <f>G64*Inputs!$C$14</f>
        <v/>
      </c>
      <c r="I64" s="13">
        <f>IF(AND(AJ63&lt;&gt;"yes",B64&lt;=Inputs!$C$15),Inputs!$C$6,0)</f>
        <v/>
      </c>
      <c r="J64" s="13">
        <f>IF(OR(NOT(AND(AJ63&lt;&gt;"yes",B64&lt;=Inputs!$C$15)),(C64+D64+E64)&lt;=0),0,MIN((Inputs!$C$6*C64/(C64+D64+E64))/(1-$H64),C64))</f>
        <v/>
      </c>
      <c r="K64" s="13">
        <f>J64*(1-$H64)</f>
        <v/>
      </c>
      <c r="L64" s="13">
        <f>K64+N64+Q64</f>
        <v/>
      </c>
      <c r="M64" s="13">
        <f>IF(OR(NOT(AND(AJ63&lt;&gt;"yes",B64&lt;=Inputs!$C$15)),(C64+D64+E64)&lt;=0),0,MIN((Inputs!$C$6*D64/(C64+D64+E64))/(1-Inputs!$C$13),D64))</f>
        <v/>
      </c>
      <c r="N64" s="13">
        <f>M64*(1-Inputs!$C$13)</f>
        <v/>
      </c>
      <c r="O64" s="13">
        <f>C64-J64+D64-M64+E64-P64</f>
        <v/>
      </c>
      <c r="P64" s="13">
        <f>IF(OR(NOT(AND(AJ63&lt;&gt;"yes",B64&lt;=Inputs!$C$15)),(C64+D64+E64)&lt;=0),0,MIN(Inputs!$C$6*E64/(C64+D64+E64),E64))</f>
        <v/>
      </c>
      <c r="Q64" s="13">
        <f>P64</f>
        <v/>
      </c>
      <c r="R64" s="13">
        <f>IF(AND(L64&lt;I64-1,O64&lt;=0),I64-L64,0)</f>
        <v/>
      </c>
      <c r="S64" s="13">
        <f>J64*$H64+M64*Inputs!$C$13</f>
        <v/>
      </c>
      <c r="T64" s="13">
        <f>J64</f>
        <v/>
      </c>
      <c r="U64" s="13">
        <f>M64</f>
        <v/>
      </c>
      <c r="V64" s="13">
        <f>P64</f>
        <v/>
      </c>
      <c r="W64" s="13">
        <f>C64-T64</f>
        <v/>
      </c>
      <c r="X64" s="13">
        <f>D64-U64</f>
        <v/>
      </c>
      <c r="Y64" s="13">
        <f>E64-V64</f>
        <v/>
      </c>
      <c r="Z64" s="13">
        <f>IF(C64&gt;0,F64-T64*F64/C64,F64)</f>
        <v/>
      </c>
      <c r="AA64" s="13">
        <f>W64*(1+Inputs!$C$11)</f>
        <v/>
      </c>
      <c r="AB64" s="13">
        <f>X64*(1+Inputs!$C$11)</f>
        <v/>
      </c>
      <c r="AC64" s="13">
        <f>Y64*(1+Inputs!$C$11)</f>
        <v/>
      </c>
      <c r="AD64" s="13">
        <f>AA64*Inputs!$C$12*Inputs!$C$14</f>
        <v/>
      </c>
      <c r="AE64" s="13">
        <f>AA64-AD64</f>
        <v/>
      </c>
      <c r="AF64" s="13">
        <f>Z64+AE64*Inputs!$C$12*(1-Inputs!$C$14)</f>
        <v/>
      </c>
      <c r="AG64" s="13">
        <f>AE64+AB64+AC64</f>
        <v/>
      </c>
      <c r="AH64" s="13">
        <f>AI63+S64</f>
        <v/>
      </c>
      <c r="AI64" s="13">
        <f>AH64+AD64</f>
        <v/>
      </c>
      <c r="AJ64" s="23">
        <f>IF(OR(AJ63="yes",AND(AND(AJ63&lt;&gt;"yes",B64&lt;=Inputs!$C$15),R64&gt;1)),"yes","no")</f>
        <v/>
      </c>
    </row>
    <row r="65">
      <c r="B65" s="21" t="n">
        <v>57</v>
      </c>
      <c r="C65" s="13">
        <f>AE64</f>
        <v/>
      </c>
      <c r="D65" s="13">
        <f>AB64</f>
        <v/>
      </c>
      <c r="E65" s="13">
        <f>AC64</f>
        <v/>
      </c>
      <c r="F65" s="13">
        <f>AF64</f>
        <v/>
      </c>
      <c r="G65" s="14">
        <f>IF(C65&gt;0,MAX(0,1-F65/C65),0)</f>
        <v/>
      </c>
      <c r="H65" s="22">
        <f>G65*Inputs!$C$14</f>
        <v/>
      </c>
      <c r="I65" s="13">
        <f>IF(AND(AJ64&lt;&gt;"yes",B65&lt;=Inputs!$C$15),Inputs!$C$6,0)</f>
        <v/>
      </c>
      <c r="J65" s="13">
        <f>IF(OR(NOT(AND(AJ64&lt;&gt;"yes",B65&lt;=Inputs!$C$15)),(C65+D65+E65)&lt;=0),0,MIN((Inputs!$C$6*C65/(C65+D65+E65))/(1-$H65),C65))</f>
        <v/>
      </c>
      <c r="K65" s="13">
        <f>J65*(1-$H65)</f>
        <v/>
      </c>
      <c r="L65" s="13">
        <f>K65+N65+Q65</f>
        <v/>
      </c>
      <c r="M65" s="13">
        <f>IF(OR(NOT(AND(AJ64&lt;&gt;"yes",B65&lt;=Inputs!$C$15)),(C65+D65+E65)&lt;=0),0,MIN((Inputs!$C$6*D65/(C65+D65+E65))/(1-Inputs!$C$13),D65))</f>
        <v/>
      </c>
      <c r="N65" s="13">
        <f>M65*(1-Inputs!$C$13)</f>
        <v/>
      </c>
      <c r="O65" s="13">
        <f>C65-J65+D65-M65+E65-P65</f>
        <v/>
      </c>
      <c r="P65" s="13">
        <f>IF(OR(NOT(AND(AJ64&lt;&gt;"yes",B65&lt;=Inputs!$C$15)),(C65+D65+E65)&lt;=0),0,MIN(Inputs!$C$6*E65/(C65+D65+E65),E65))</f>
        <v/>
      </c>
      <c r="Q65" s="13">
        <f>P65</f>
        <v/>
      </c>
      <c r="R65" s="13">
        <f>IF(AND(L65&lt;I65-1,O65&lt;=0),I65-L65,0)</f>
        <v/>
      </c>
      <c r="S65" s="13">
        <f>J65*$H65+M65*Inputs!$C$13</f>
        <v/>
      </c>
      <c r="T65" s="13">
        <f>J65</f>
        <v/>
      </c>
      <c r="U65" s="13">
        <f>M65</f>
        <v/>
      </c>
      <c r="V65" s="13">
        <f>P65</f>
        <v/>
      </c>
      <c r="W65" s="13">
        <f>C65-T65</f>
        <v/>
      </c>
      <c r="X65" s="13">
        <f>D65-U65</f>
        <v/>
      </c>
      <c r="Y65" s="13">
        <f>E65-V65</f>
        <v/>
      </c>
      <c r="Z65" s="13">
        <f>IF(C65&gt;0,F65-T65*F65/C65,F65)</f>
        <v/>
      </c>
      <c r="AA65" s="13">
        <f>W65*(1+Inputs!$C$11)</f>
        <v/>
      </c>
      <c r="AB65" s="13">
        <f>X65*(1+Inputs!$C$11)</f>
        <v/>
      </c>
      <c r="AC65" s="13">
        <f>Y65*(1+Inputs!$C$11)</f>
        <v/>
      </c>
      <c r="AD65" s="13">
        <f>AA65*Inputs!$C$12*Inputs!$C$14</f>
        <v/>
      </c>
      <c r="AE65" s="13">
        <f>AA65-AD65</f>
        <v/>
      </c>
      <c r="AF65" s="13">
        <f>Z65+AE65*Inputs!$C$12*(1-Inputs!$C$14)</f>
        <v/>
      </c>
      <c r="AG65" s="13">
        <f>AE65+AB65+AC65</f>
        <v/>
      </c>
      <c r="AH65" s="13">
        <f>AI64+S65</f>
        <v/>
      </c>
      <c r="AI65" s="13">
        <f>AH65+AD65</f>
        <v/>
      </c>
      <c r="AJ65" s="23">
        <f>IF(OR(AJ64="yes",AND(AND(AJ64&lt;&gt;"yes",B65&lt;=Inputs!$C$15),R65&gt;1)),"yes","no")</f>
        <v/>
      </c>
    </row>
    <row r="66">
      <c r="B66" s="21" t="n">
        <v>58</v>
      </c>
      <c r="C66" s="13">
        <f>AE65</f>
        <v/>
      </c>
      <c r="D66" s="13">
        <f>AB65</f>
        <v/>
      </c>
      <c r="E66" s="13">
        <f>AC65</f>
        <v/>
      </c>
      <c r="F66" s="13">
        <f>AF65</f>
        <v/>
      </c>
      <c r="G66" s="14">
        <f>IF(C66&gt;0,MAX(0,1-F66/C66),0)</f>
        <v/>
      </c>
      <c r="H66" s="22">
        <f>G66*Inputs!$C$14</f>
        <v/>
      </c>
      <c r="I66" s="13">
        <f>IF(AND(AJ65&lt;&gt;"yes",B66&lt;=Inputs!$C$15),Inputs!$C$6,0)</f>
        <v/>
      </c>
      <c r="J66" s="13">
        <f>IF(OR(NOT(AND(AJ65&lt;&gt;"yes",B66&lt;=Inputs!$C$15)),(C66+D66+E66)&lt;=0),0,MIN((Inputs!$C$6*C66/(C66+D66+E66))/(1-$H66),C66))</f>
        <v/>
      </c>
      <c r="K66" s="13">
        <f>J66*(1-$H66)</f>
        <v/>
      </c>
      <c r="L66" s="13">
        <f>K66+N66+Q66</f>
        <v/>
      </c>
      <c r="M66" s="13">
        <f>IF(OR(NOT(AND(AJ65&lt;&gt;"yes",B66&lt;=Inputs!$C$15)),(C66+D66+E66)&lt;=0),0,MIN((Inputs!$C$6*D66/(C66+D66+E66))/(1-Inputs!$C$13),D66))</f>
        <v/>
      </c>
      <c r="N66" s="13">
        <f>M66*(1-Inputs!$C$13)</f>
        <v/>
      </c>
      <c r="O66" s="13">
        <f>C66-J66+D66-M66+E66-P66</f>
        <v/>
      </c>
      <c r="P66" s="13">
        <f>IF(OR(NOT(AND(AJ65&lt;&gt;"yes",B66&lt;=Inputs!$C$15)),(C66+D66+E66)&lt;=0),0,MIN(Inputs!$C$6*E66/(C66+D66+E66),E66))</f>
        <v/>
      </c>
      <c r="Q66" s="13">
        <f>P66</f>
        <v/>
      </c>
      <c r="R66" s="13">
        <f>IF(AND(L66&lt;I66-1,O66&lt;=0),I66-L66,0)</f>
        <v/>
      </c>
      <c r="S66" s="13">
        <f>J66*$H66+M66*Inputs!$C$13</f>
        <v/>
      </c>
      <c r="T66" s="13">
        <f>J66</f>
        <v/>
      </c>
      <c r="U66" s="13">
        <f>M66</f>
        <v/>
      </c>
      <c r="V66" s="13">
        <f>P66</f>
        <v/>
      </c>
      <c r="W66" s="13">
        <f>C66-T66</f>
        <v/>
      </c>
      <c r="X66" s="13">
        <f>D66-U66</f>
        <v/>
      </c>
      <c r="Y66" s="13">
        <f>E66-V66</f>
        <v/>
      </c>
      <c r="Z66" s="13">
        <f>IF(C66&gt;0,F66-T66*F66/C66,F66)</f>
        <v/>
      </c>
      <c r="AA66" s="13">
        <f>W66*(1+Inputs!$C$11)</f>
        <v/>
      </c>
      <c r="AB66" s="13">
        <f>X66*(1+Inputs!$C$11)</f>
        <v/>
      </c>
      <c r="AC66" s="13">
        <f>Y66*(1+Inputs!$C$11)</f>
        <v/>
      </c>
      <c r="AD66" s="13">
        <f>AA66*Inputs!$C$12*Inputs!$C$14</f>
        <v/>
      </c>
      <c r="AE66" s="13">
        <f>AA66-AD66</f>
        <v/>
      </c>
      <c r="AF66" s="13">
        <f>Z66+AE66*Inputs!$C$12*(1-Inputs!$C$14)</f>
        <v/>
      </c>
      <c r="AG66" s="13">
        <f>AE66+AB66+AC66</f>
        <v/>
      </c>
      <c r="AH66" s="13">
        <f>AI65+S66</f>
        <v/>
      </c>
      <c r="AI66" s="13">
        <f>AH66+AD66</f>
        <v/>
      </c>
      <c r="AJ66" s="23">
        <f>IF(OR(AJ65="yes",AND(AND(AJ65&lt;&gt;"yes",B66&lt;=Inputs!$C$15),R66&gt;1)),"yes","no")</f>
        <v/>
      </c>
    </row>
    <row r="67">
      <c r="B67" s="21" t="n">
        <v>59</v>
      </c>
      <c r="C67" s="13">
        <f>AE66</f>
        <v/>
      </c>
      <c r="D67" s="13">
        <f>AB66</f>
        <v/>
      </c>
      <c r="E67" s="13">
        <f>AC66</f>
        <v/>
      </c>
      <c r="F67" s="13">
        <f>AF66</f>
        <v/>
      </c>
      <c r="G67" s="14">
        <f>IF(C67&gt;0,MAX(0,1-F67/C67),0)</f>
        <v/>
      </c>
      <c r="H67" s="22">
        <f>G67*Inputs!$C$14</f>
        <v/>
      </c>
      <c r="I67" s="13">
        <f>IF(AND(AJ66&lt;&gt;"yes",B67&lt;=Inputs!$C$15),Inputs!$C$6,0)</f>
        <v/>
      </c>
      <c r="J67" s="13">
        <f>IF(OR(NOT(AND(AJ66&lt;&gt;"yes",B67&lt;=Inputs!$C$15)),(C67+D67+E67)&lt;=0),0,MIN((Inputs!$C$6*C67/(C67+D67+E67))/(1-$H67),C67))</f>
        <v/>
      </c>
      <c r="K67" s="13">
        <f>J67*(1-$H67)</f>
        <v/>
      </c>
      <c r="L67" s="13">
        <f>K67+N67+Q67</f>
        <v/>
      </c>
      <c r="M67" s="13">
        <f>IF(OR(NOT(AND(AJ66&lt;&gt;"yes",B67&lt;=Inputs!$C$15)),(C67+D67+E67)&lt;=0),0,MIN((Inputs!$C$6*D67/(C67+D67+E67))/(1-Inputs!$C$13),D67))</f>
        <v/>
      </c>
      <c r="N67" s="13">
        <f>M67*(1-Inputs!$C$13)</f>
        <v/>
      </c>
      <c r="O67" s="13">
        <f>C67-J67+D67-M67+E67-P67</f>
        <v/>
      </c>
      <c r="P67" s="13">
        <f>IF(OR(NOT(AND(AJ66&lt;&gt;"yes",B67&lt;=Inputs!$C$15)),(C67+D67+E67)&lt;=0),0,MIN(Inputs!$C$6*E67/(C67+D67+E67),E67))</f>
        <v/>
      </c>
      <c r="Q67" s="13">
        <f>P67</f>
        <v/>
      </c>
      <c r="R67" s="13">
        <f>IF(AND(L67&lt;I67-1,O67&lt;=0),I67-L67,0)</f>
        <v/>
      </c>
      <c r="S67" s="13">
        <f>J67*$H67+M67*Inputs!$C$13</f>
        <v/>
      </c>
      <c r="T67" s="13">
        <f>J67</f>
        <v/>
      </c>
      <c r="U67" s="13">
        <f>M67</f>
        <v/>
      </c>
      <c r="V67" s="13">
        <f>P67</f>
        <v/>
      </c>
      <c r="W67" s="13">
        <f>C67-T67</f>
        <v/>
      </c>
      <c r="X67" s="13">
        <f>D67-U67</f>
        <v/>
      </c>
      <c r="Y67" s="13">
        <f>E67-V67</f>
        <v/>
      </c>
      <c r="Z67" s="13">
        <f>IF(C67&gt;0,F67-T67*F67/C67,F67)</f>
        <v/>
      </c>
      <c r="AA67" s="13">
        <f>W67*(1+Inputs!$C$11)</f>
        <v/>
      </c>
      <c r="AB67" s="13">
        <f>X67*(1+Inputs!$C$11)</f>
        <v/>
      </c>
      <c r="AC67" s="13">
        <f>Y67*(1+Inputs!$C$11)</f>
        <v/>
      </c>
      <c r="AD67" s="13">
        <f>AA67*Inputs!$C$12*Inputs!$C$14</f>
        <v/>
      </c>
      <c r="AE67" s="13">
        <f>AA67-AD67</f>
        <v/>
      </c>
      <c r="AF67" s="13">
        <f>Z67+AE67*Inputs!$C$12*(1-Inputs!$C$14)</f>
        <v/>
      </c>
      <c r="AG67" s="13">
        <f>AE67+AB67+AC67</f>
        <v/>
      </c>
      <c r="AH67" s="13">
        <f>AI66+S67</f>
        <v/>
      </c>
      <c r="AI67" s="13">
        <f>AH67+AD67</f>
        <v/>
      </c>
      <c r="AJ67" s="23">
        <f>IF(OR(AJ66="yes",AND(AND(AJ66&lt;&gt;"yes",B67&lt;=Inputs!$C$15),R67&gt;1)),"yes","no")</f>
        <v/>
      </c>
    </row>
    <row r="68">
      <c r="B68" s="21" t="n">
        <v>60</v>
      </c>
      <c r="C68" s="13">
        <f>AE67</f>
        <v/>
      </c>
      <c r="D68" s="13">
        <f>AB67</f>
        <v/>
      </c>
      <c r="E68" s="13">
        <f>AC67</f>
        <v/>
      </c>
      <c r="F68" s="13">
        <f>AF67</f>
        <v/>
      </c>
      <c r="G68" s="14">
        <f>IF(C68&gt;0,MAX(0,1-F68/C68),0)</f>
        <v/>
      </c>
      <c r="H68" s="22">
        <f>G68*Inputs!$C$14</f>
        <v/>
      </c>
      <c r="I68" s="13">
        <f>IF(AND(AJ67&lt;&gt;"yes",B68&lt;=Inputs!$C$15),Inputs!$C$6,0)</f>
        <v/>
      </c>
      <c r="J68" s="13">
        <f>IF(OR(NOT(AND(AJ67&lt;&gt;"yes",B68&lt;=Inputs!$C$15)),(C68+D68+E68)&lt;=0),0,MIN((Inputs!$C$6*C68/(C68+D68+E68))/(1-$H68),C68))</f>
        <v/>
      </c>
      <c r="K68" s="13">
        <f>J68*(1-$H68)</f>
        <v/>
      </c>
      <c r="L68" s="13">
        <f>K68+N68+Q68</f>
        <v/>
      </c>
      <c r="M68" s="13">
        <f>IF(OR(NOT(AND(AJ67&lt;&gt;"yes",B68&lt;=Inputs!$C$15)),(C68+D68+E68)&lt;=0),0,MIN((Inputs!$C$6*D68/(C68+D68+E68))/(1-Inputs!$C$13),D68))</f>
        <v/>
      </c>
      <c r="N68" s="13">
        <f>M68*(1-Inputs!$C$13)</f>
        <v/>
      </c>
      <c r="O68" s="13">
        <f>C68-J68+D68-M68+E68-P68</f>
        <v/>
      </c>
      <c r="P68" s="13">
        <f>IF(OR(NOT(AND(AJ67&lt;&gt;"yes",B68&lt;=Inputs!$C$15)),(C68+D68+E68)&lt;=0),0,MIN(Inputs!$C$6*E68/(C68+D68+E68),E68))</f>
        <v/>
      </c>
      <c r="Q68" s="13">
        <f>P68</f>
        <v/>
      </c>
      <c r="R68" s="13">
        <f>IF(AND(L68&lt;I68-1,O68&lt;=0),I68-L68,0)</f>
        <v/>
      </c>
      <c r="S68" s="13">
        <f>J68*$H68+M68*Inputs!$C$13</f>
        <v/>
      </c>
      <c r="T68" s="13">
        <f>J68</f>
        <v/>
      </c>
      <c r="U68" s="13">
        <f>M68</f>
        <v/>
      </c>
      <c r="V68" s="13">
        <f>P68</f>
        <v/>
      </c>
      <c r="W68" s="13">
        <f>C68-T68</f>
        <v/>
      </c>
      <c r="X68" s="13">
        <f>D68-U68</f>
        <v/>
      </c>
      <c r="Y68" s="13">
        <f>E68-V68</f>
        <v/>
      </c>
      <c r="Z68" s="13">
        <f>IF(C68&gt;0,F68-T68*F68/C68,F68)</f>
        <v/>
      </c>
      <c r="AA68" s="13">
        <f>W68*(1+Inputs!$C$11)</f>
        <v/>
      </c>
      <c r="AB68" s="13">
        <f>X68*(1+Inputs!$C$11)</f>
        <v/>
      </c>
      <c r="AC68" s="13">
        <f>Y68*(1+Inputs!$C$11)</f>
        <v/>
      </c>
      <c r="AD68" s="13">
        <f>AA68*Inputs!$C$12*Inputs!$C$14</f>
        <v/>
      </c>
      <c r="AE68" s="13">
        <f>AA68-AD68</f>
        <v/>
      </c>
      <c r="AF68" s="13">
        <f>Z68+AE68*Inputs!$C$12*(1-Inputs!$C$14)</f>
        <v/>
      </c>
      <c r="AG68" s="13">
        <f>AE68+AB68+AC68</f>
        <v/>
      </c>
      <c r="AH68" s="13">
        <f>AI67+S68</f>
        <v/>
      </c>
      <c r="AI68" s="13">
        <f>AH68+AD68</f>
        <v/>
      </c>
      <c r="AJ68" s="23">
        <f>IF(OR(AJ67="yes",AND(AND(AJ67&lt;&gt;"yes",B68&lt;=Inputs!$C$15),R68&gt;1)),"yes","no")</f>
        <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B2:I27"/>
  <sheetViews>
    <sheetView showGridLines="0" workbookViewId="0">
      <selection activeCell="A1" sqref="A1"/>
    </sheetView>
  </sheetViews>
  <sheetFormatPr baseColWidth="8" defaultRowHeight="15"/>
  <cols>
    <col width="3" customWidth="1" min="1" max="1"/>
    <col width="34" customWidth="1" min="2" max="2"/>
    <col width="15" customWidth="1" min="3" max="3"/>
    <col width="16" customWidth="1" min="4" max="4"/>
    <col width="15" customWidth="1" min="5" max="5"/>
    <col width="17" customWidth="1" min="6" max="6"/>
    <col width="15" customWidth="1" min="7" max="7"/>
    <col width="44" customWidth="1" min="8" max="8"/>
    <col width="15" customWidth="1" min="9" max="9"/>
  </cols>
  <sheetData>
    <row r="2">
      <c r="B2" s="1" t="inlineStr">
        <is>
          <t>Compare</t>
        </is>
      </c>
    </row>
    <row r="3">
      <c r="B3" s="2" t="inlineStr">
        <is>
          <t>The four orderings side by side. All the same money, the same investments, the same spending.</t>
        </is>
      </c>
    </row>
    <row r="6">
      <c r="B6" s="6" t="inlineStr">
        <is>
          <t>Ordering</t>
        </is>
      </c>
      <c r="C6" s="24" t="inlineStr">
        <is>
          <t>Years lasted</t>
        </is>
      </c>
      <c r="D6" s="24" t="inlineStr">
        <is>
          <t>Lifetime tax</t>
        </is>
      </c>
      <c r="E6" s="24" t="inlineStr">
        <is>
          <t>Tax per year</t>
        </is>
      </c>
      <c r="F6" s="24" t="inlineStr">
        <is>
          <t>Tax / spending</t>
        </is>
      </c>
      <c r="G6" s="24" t="inlineStr">
        <is>
          <t>Left over</t>
        </is>
      </c>
      <c r="I6" s="24" t="inlineStr">
        <is>
          <t>Rank score</t>
        </is>
      </c>
    </row>
    <row r="7">
      <c r="B7" s="3" t="inlineStr">
        <is>
          <t>Taxable first</t>
        </is>
      </c>
      <c r="C7" s="25">
        <f>'Taxable first'!E6</f>
        <v/>
      </c>
      <c r="D7" s="26">
        <f>'Taxable first'!G6</f>
        <v/>
      </c>
      <c r="E7" s="26">
        <f>'Taxable first'!I6</f>
        <v/>
      </c>
      <c r="F7" s="27">
        <f>'Taxable first'!L6</f>
        <v/>
      </c>
      <c r="G7" s="26">
        <f>'Taxable first'!O6</f>
        <v/>
      </c>
      <c r="I7" s="25">
        <f>C7*10^9-D7</f>
        <v/>
      </c>
    </row>
    <row r="8">
      <c r="B8" s="3" t="inlineStr">
        <is>
          <t>Deferred first</t>
        </is>
      </c>
      <c r="C8" s="25">
        <f>'Deferred first'!E6</f>
        <v/>
      </c>
      <c r="D8" s="26">
        <f>'Deferred first'!G6</f>
        <v/>
      </c>
      <c r="E8" s="26">
        <f>'Deferred first'!I6</f>
        <v/>
      </c>
      <c r="F8" s="27">
        <f>'Deferred first'!L6</f>
        <v/>
      </c>
      <c r="G8" s="26">
        <f>'Deferred first'!O6</f>
        <v/>
      </c>
      <c r="I8" s="25">
        <f>C8*10^9-D8</f>
        <v/>
      </c>
    </row>
    <row r="9">
      <c r="B9" s="3" t="inlineStr">
        <is>
          <t>Roth first</t>
        </is>
      </c>
      <c r="C9" s="25">
        <f>'Roth first'!E6</f>
        <v/>
      </c>
      <c r="D9" s="26">
        <f>'Roth first'!G6</f>
        <v/>
      </c>
      <c r="E9" s="26">
        <f>'Roth first'!I6</f>
        <v/>
      </c>
      <c r="F9" s="27">
        <f>'Roth first'!L6</f>
        <v/>
      </c>
      <c r="G9" s="26">
        <f>'Roth first'!O6</f>
        <v/>
      </c>
      <c r="I9" s="25">
        <f>C9*10^9-D9</f>
        <v/>
      </c>
    </row>
    <row r="10">
      <c r="B10" s="3" t="inlineStr">
        <is>
          <t>Proportional</t>
        </is>
      </c>
      <c r="C10" s="25">
        <f>'Proportional'!E6</f>
        <v/>
      </c>
      <c r="D10" s="26">
        <f>'Proportional'!G6</f>
        <v/>
      </c>
      <c r="E10" s="26">
        <f>'Proportional'!I6</f>
        <v/>
      </c>
      <c r="F10" s="27">
        <f>'Proportional'!L6</f>
        <v/>
      </c>
      <c r="G10" s="26">
        <f>'Proportional'!O6</f>
        <v/>
      </c>
      <c r="I10" s="25">
        <f>C10*10^9-D10</f>
        <v/>
      </c>
    </row>
    <row r="12" ht="30" customHeight="1">
      <c r="B12" s="3" t="inlineStr">
        <is>
          <t>Best ordering</t>
        </is>
      </c>
      <c r="C12" s="28">
        <f>INDEX($B$7:$B$10,MATCH(MAX($I$7:$I$10),$I$7:$I$10,0))</f>
        <v/>
      </c>
      <c r="H12" s="5" t="inlineStr">
        <is>
          <t>Most years funded, with the lower lifetime tax breaking a tie. Same rule the published essay uses.</t>
        </is>
      </c>
    </row>
    <row r="13">
      <c r="B13" s="3" t="inlineStr">
        <is>
          <t>Worst ordering</t>
        </is>
      </c>
      <c r="C13" s="28">
        <f>INDEX($B$7:$B$10,MATCH(MIN($I$7:$I$10),$I$7:$I$10,0))</f>
        <v/>
      </c>
    </row>
    <row r="14" ht="26" customHeight="1">
      <c r="B14" s="3" t="inlineStr">
        <is>
          <t>Cost of the worst order against the best</t>
        </is>
      </c>
      <c r="C14" s="18">
        <f>INDEX($D$7:$D$10,MATCH(MIN($I$7:$I$10),$I$7:$I$10,0))-INDEX($D$7:$D$10,MATCH(MAX($I$7:$I$10),$I$7:$I$10,0))</f>
        <v/>
      </c>
      <c r="H14" s="5" t="inlineStr">
        <is>
          <t>Lifetime tax under the worst ordering less the best, in dollars, on your own numbers.</t>
        </is>
      </c>
    </row>
    <row r="15">
      <c r="B15" s="3" t="inlineStr">
        <is>
          <t>Spread in years of spending</t>
        </is>
      </c>
      <c r="C15" s="17">
        <f>MAX($C$7:$C$10)-MIN($C$7:$C$10)</f>
        <v/>
      </c>
    </row>
    <row r="16" ht="30" customHeight="1">
      <c r="B16" s="3" t="inlineStr">
        <is>
          <t>Lowest tax per dollar spent</t>
        </is>
      </c>
      <c r="C16" s="15">
        <f>INDEX($B$7:$B$10,MATCH(MIN($F$7:$F$10),$F$7:$F$10,0))</f>
        <v/>
      </c>
      <c r="H16" s="5" t="inlineStr">
        <is>
          <t>Shown separately because it is a different question, and it can disagree with the line above. When it does, the cheaper-per-dollar ordering is usually the one that ran out sooner.</t>
        </is>
      </c>
    </row>
    <row r="18">
      <c r="B18" s="3" t="inlineStr">
        <is>
          <t>What the default figures give</t>
        </is>
      </c>
    </row>
    <row r="19">
      <c r="B19" s="5" t="inlineStr">
        <is>
          <t>On the published inputs, Taxable, then deferred, then Roth lasts 30 years at 330,365 dollars of lifetime tax, and Roth first lasts 29 years at 488,087. Same portfolio, same spending, same returns. The difference is 157,722 dollars and a year, decided entirely by which account you reach into first.</t>
        </is>
      </c>
    </row>
    <row r="20"/>
    <row r="21"/>
    <row r="23">
      <c r="B23" s="3" t="inlineStr">
        <is>
          <t>The refinement this sheet cannot model</t>
        </is>
      </c>
    </row>
    <row r="24">
      <c r="B24" s="5" t="inlineStr">
        <is>
          <t>The best real strategy is not any of these four. It is to spend the taxable account and take just enough from the tax-deferred account each year to fill up the low brackets, so no cheap bracket space goes unused. That needs a bracket table, which this sheet deliberately does not have. Note that it is also not the proportional row: drawing by account size touches the Roth from year one, which is the one thing every version of this argument agrees you should not do.</t>
        </is>
      </c>
    </row>
    <row r="25"/>
    <row r="26"/>
    <row r="27"/>
  </sheetData>
  <mergeCells count="2">
    <mergeCell ref="B24:H27"/>
    <mergeCell ref="B19:H2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B2:C17"/>
  <sheetViews>
    <sheetView showGridLines="0" workbookViewId="0">
      <selection activeCell="A1" sqref="A1"/>
    </sheetView>
  </sheetViews>
  <sheetFormatPr baseColWidth="8" defaultRowHeight="15"/>
  <cols>
    <col width="3" customWidth="1" min="1" max="1"/>
    <col width="30" customWidth="1" min="2" max="2"/>
    <col width="86" customWidth="1" min="3" max="3"/>
  </cols>
  <sheetData>
    <row r="2">
      <c r="B2" s="1" t="inlineStr">
        <is>
          <t>Cheat sheet</t>
        </is>
      </c>
    </row>
    <row r="3">
      <c r="B3" s="2" t="inlineStr">
        <is>
          <t>Definitions at twocommainvestor.com/learn/accounts/</t>
        </is>
      </c>
    </row>
    <row r="5" ht="34" customHeight="1">
      <c r="B5" s="3" t="inlineStr">
        <is>
          <t>Taxable brokerage</t>
        </is>
      </c>
      <c r="C5" s="4" t="inlineStr">
        <is>
          <t>Taxed every year on what it distributes, and on the gain when you sell. The running cost is why it goes first.</t>
        </is>
      </c>
    </row>
    <row r="6" ht="34" customHeight="1">
      <c r="B6" s="3" t="inlineStr">
        <is>
          <t>Tax-deferred</t>
        </is>
      </c>
      <c r="C6" s="4" t="inlineStr">
        <is>
          <t>401(k) and traditional IRA. Untaxed until withdrawal, then every dollar is ordinary income, which is a worse rate than capital gains.</t>
        </is>
      </c>
    </row>
    <row r="7" ht="34" customHeight="1">
      <c r="B7" s="3" t="inlineStr">
        <is>
          <t>Roth</t>
        </is>
      </c>
      <c r="C7" s="4" t="inlineStr">
        <is>
          <t>Never taxed again. The most valuable account per dollar, and the one to spend last, because the shelter applies to everything it earns.</t>
        </is>
      </c>
    </row>
    <row r="8" ht="34" customHeight="1">
      <c r="B8" s="3" t="inlineStr">
        <is>
          <t>Gross-up</t>
        </is>
      </c>
      <c r="C8" s="4" t="inlineStr">
        <is>
          <t>To have a dollar in hand from a tax-deferred account you must withdraw more than a dollar. The sheet does this every year; most mental arithmetic does not.</t>
        </is>
      </c>
    </row>
    <row r="9" ht="34" customHeight="1">
      <c r="B9" s="3" t="inlineStr">
        <is>
          <t>Cost basis</t>
        </is>
      </c>
      <c r="C9" s="4" t="inlineStr">
        <is>
          <t>What you paid. Selling realises only the gain above it, and the basis amortises proportionally as you sell, which this sheet tracks year by year.</t>
        </is>
      </c>
    </row>
    <row r="10" ht="34" customHeight="1">
      <c r="B10" s="3" t="inlineStr">
        <is>
          <t>Dividend drag</t>
        </is>
      </c>
      <c r="C10" s="4" t="inlineStr">
        <is>
          <t>The tax on distributions you did not ask for. The one cost you cannot defer, and the reason the taxable account is the right one to spend down.</t>
        </is>
      </c>
    </row>
    <row r="11" ht="34" customHeight="1">
      <c r="B11" s="3" t="inlineStr">
        <is>
          <t>Required minimum distributions</t>
        </is>
      </c>
      <c r="C11" s="4" t="inlineStr">
        <is>
          <t>Forced withdrawals from tax-deferred accounts from a certain age. Not modeled here, and they argue for drawing some deferred money earlier than a strict ordering would.</t>
        </is>
      </c>
    </row>
    <row r="12" ht="34" customHeight="1">
      <c r="B12" s="3" t="inlineStr">
        <is>
          <t>The conversion window</t>
        </is>
      </c>
      <c r="C12" s="4" t="inlineStr">
        <is>
          <t>The years after you stop working and before distributions and Social Security begin are the cheapest tax years of a lifetime. Fill the low brackets on purpose. Same idea, run in reverse.</t>
        </is>
      </c>
    </row>
    <row r="13" ht="34" customHeight="1">
      <c r="B13" s="3" t="inlineStr">
        <is>
          <t>What matters more</t>
        </is>
      </c>
      <c r="C13" s="4" t="inlineStr">
        <is>
          <t>The withdrawal rate. Every ordering on the default inputs runs out, because the plan is spending too much. Fix that first.</t>
        </is>
      </c>
    </row>
    <row r="15" ht="52" customHeight="1">
      <c r="B15" s="3" t="inlineStr">
        <is>
          <t>Verification</t>
        </is>
      </c>
      <c r="C15" s="4" t="inlineStr">
        <is>
          <t>The row arithmetic on the projection tabs was checked against the model behind the published essay and reproduces its results to the cent on all four orderings. Building this sheet is also what found a bug in that model: the proportional case was not amortising cost basis on withdrawal, which understated its lifetime tax. The essay and the model were corrected on October 7, 2026.</t>
        </is>
      </c>
    </row>
    <row r="17">
      <c r="B17" s="3" t="inlineStr">
        <is>
          <t>Not advice</t>
        </is>
      </c>
      <c r="C17" s="5" t="inlineStr">
        <is>
          <t>Education, not financial advice. 2 Comma Investor is not a registered investment adviser.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2026-10-07T14:56:57Z</dcterms:created>
  <dcterms:modified xmlns:dcterms="http://purl.org/dc/terms/" xmlns:xsi="http://www.w3.org/2001/XMLSchema-instance" xsi:type="dcterms:W3CDTF">2026-10-07T14:56:57Z</dcterms:modified>
</cp:coreProperties>
</file>